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Research &amp; Communications Group\Issue Briefs\Bratt IB Series\FINAL Formatted Docs - Bratt Series\FINAL Peter-formatted docs\"/>
    </mc:Choice>
  </mc:AlternateContent>
  <bookViews>
    <workbookView xWindow="28800" yWindow="-5295" windowWidth="51195" windowHeight="2833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25" i="1" l="1"/>
  <c r="AU125" i="1"/>
  <c r="AT125" i="1"/>
  <c r="AS125" i="1"/>
  <c r="AR125" i="1"/>
  <c r="AO125" i="1"/>
  <c r="AN125" i="1"/>
  <c r="AM125" i="1"/>
  <c r="AK125" i="1"/>
  <c r="AL125" i="1" s="1"/>
  <c r="AH125" i="1"/>
  <c r="AG125" i="1"/>
  <c r="AD125" i="1"/>
  <c r="AA125" i="1"/>
  <c r="Z125" i="1"/>
  <c r="W125" i="1"/>
  <c r="V125" i="1"/>
  <c r="T125" i="1"/>
  <c r="Q125" i="1"/>
  <c r="R125" i="1" s="1"/>
  <c r="AV124" i="1"/>
  <c r="AU124" i="1"/>
  <c r="AR124" i="1"/>
  <c r="AO124" i="1"/>
  <c r="AN124" i="1"/>
  <c r="AL124" i="1"/>
  <c r="AK124" i="1"/>
  <c r="AM124" i="1" s="1"/>
  <c r="AH124" i="1"/>
  <c r="AG124" i="1"/>
  <c r="AF124" i="1"/>
  <c r="AE124" i="1"/>
  <c r="AD124" i="1"/>
  <c r="Z124" i="1"/>
  <c r="AA124" i="1" s="1"/>
  <c r="W124" i="1"/>
  <c r="V124" i="1"/>
  <c r="T124" i="1"/>
  <c r="Q124" i="1"/>
  <c r="R124" i="1" s="1"/>
  <c r="AU123" i="1"/>
  <c r="AT123" i="1"/>
  <c r="AS123" i="1"/>
  <c r="AR123" i="1"/>
  <c r="AV123" i="1" s="1"/>
  <c r="AN123" i="1"/>
  <c r="AM123" i="1"/>
  <c r="AK123" i="1"/>
  <c r="AL123" i="1" s="1"/>
  <c r="AH123" i="1"/>
  <c r="AG123" i="1"/>
  <c r="AD123" i="1"/>
  <c r="AA123" i="1"/>
  <c r="Z123" i="1"/>
  <c r="V123" i="1"/>
  <c r="W123" i="1" s="1"/>
  <c r="T123" i="1"/>
  <c r="Q123" i="1"/>
  <c r="R123" i="1" s="1"/>
  <c r="AV122" i="1"/>
  <c r="AU122" i="1"/>
  <c r="AR122" i="1"/>
  <c r="AO122" i="1"/>
  <c r="AN122" i="1"/>
  <c r="AK122" i="1"/>
  <c r="AM122" i="1" s="1"/>
  <c r="AH122" i="1"/>
  <c r="AG122" i="1"/>
  <c r="AF122" i="1"/>
  <c r="AE122" i="1"/>
  <c r="AD122" i="1"/>
  <c r="Z122" i="1"/>
  <c r="AA122" i="1" s="1"/>
  <c r="W122" i="1"/>
  <c r="V122" i="1"/>
  <c r="T122" i="1"/>
  <c r="R122" i="1"/>
  <c r="Q122" i="1"/>
  <c r="AU121" i="1"/>
  <c r="AT121" i="1"/>
  <c r="AS121" i="1"/>
  <c r="AR121" i="1"/>
  <c r="AV121" i="1" s="1"/>
  <c r="AN121" i="1"/>
  <c r="AM121" i="1"/>
  <c r="AK121" i="1"/>
  <c r="AL121" i="1" s="1"/>
  <c r="AH121" i="1"/>
  <c r="AG121" i="1"/>
  <c r="AD121" i="1"/>
  <c r="AA121" i="1"/>
  <c r="Z121" i="1"/>
  <c r="V121" i="1"/>
  <c r="W121" i="1" s="1"/>
  <c r="T121" i="1"/>
  <c r="Q121" i="1"/>
  <c r="R121" i="1" s="1"/>
  <c r="AU120" i="1"/>
  <c r="AR120" i="1"/>
  <c r="AO120" i="1"/>
  <c r="AN120" i="1"/>
  <c r="AK120" i="1"/>
  <c r="AM120" i="1" s="1"/>
  <c r="AH120" i="1"/>
  <c r="AG120" i="1"/>
  <c r="AF120" i="1"/>
  <c r="AE120" i="1"/>
  <c r="AD120" i="1"/>
  <c r="Z120" i="1"/>
  <c r="AA120" i="1" s="1"/>
  <c r="W120" i="1"/>
  <c r="V120" i="1"/>
  <c r="T120" i="1"/>
  <c r="Q120" i="1"/>
  <c r="R120" i="1" s="1"/>
  <c r="AV119" i="1"/>
  <c r="AU119" i="1"/>
  <c r="AT119" i="1"/>
  <c r="AS119" i="1"/>
  <c r="AR119" i="1"/>
  <c r="AO119" i="1"/>
  <c r="AN119" i="1"/>
  <c r="AM119" i="1"/>
  <c r="AK119" i="1"/>
  <c r="AL119" i="1" s="1"/>
  <c r="AH119" i="1"/>
  <c r="AG119" i="1"/>
  <c r="AD119" i="1"/>
  <c r="AA119" i="1"/>
  <c r="Z119" i="1"/>
  <c r="W119" i="1"/>
  <c r="V119" i="1"/>
  <c r="T119" i="1"/>
  <c r="Q119" i="1"/>
  <c r="R119" i="1" s="1"/>
  <c r="AU118" i="1"/>
  <c r="AR118" i="1"/>
  <c r="AO118" i="1"/>
  <c r="AN118" i="1"/>
  <c r="AK118" i="1"/>
  <c r="AM118" i="1" s="1"/>
  <c r="AH118" i="1"/>
  <c r="AG118" i="1"/>
  <c r="AF118" i="1"/>
  <c r="AE118" i="1"/>
  <c r="AD118" i="1"/>
  <c r="Z118" i="1"/>
  <c r="AA118" i="1" s="1"/>
  <c r="W118" i="1"/>
  <c r="V118" i="1"/>
  <c r="T118" i="1"/>
  <c r="Q118" i="1"/>
  <c r="R118" i="1" s="1"/>
  <c r="AU117" i="1"/>
  <c r="AT117" i="1"/>
  <c r="AS117" i="1"/>
  <c r="AR117" i="1"/>
  <c r="AV117" i="1" s="1"/>
  <c r="AN117" i="1"/>
  <c r="AM117" i="1"/>
  <c r="AL117" i="1"/>
  <c r="AK117" i="1"/>
  <c r="AO117" i="1" s="1"/>
  <c r="AH117" i="1"/>
  <c r="AG117" i="1"/>
  <c r="AD117" i="1"/>
  <c r="AA117" i="1"/>
  <c r="Z117" i="1"/>
  <c r="V117" i="1"/>
  <c r="W117" i="1" s="1"/>
  <c r="T117" i="1"/>
  <c r="R117" i="1"/>
  <c r="Q117" i="1"/>
  <c r="AV116" i="1"/>
  <c r="AR116" i="1"/>
  <c r="AO116" i="1"/>
  <c r="AL116" i="1"/>
  <c r="AK116" i="1"/>
  <c r="AH116" i="1"/>
  <c r="AG116" i="1"/>
  <c r="AF116" i="1"/>
  <c r="AE116" i="1"/>
  <c r="AD116" i="1"/>
  <c r="Z116" i="1"/>
  <c r="AA116" i="1" s="1"/>
  <c r="W116" i="1"/>
  <c r="V116" i="1"/>
  <c r="T116" i="1"/>
  <c r="Q116" i="1"/>
  <c r="R116" i="1" s="1"/>
  <c r="AU115" i="1"/>
  <c r="AT115" i="1"/>
  <c r="AS115" i="1"/>
  <c r="AR115" i="1"/>
  <c r="AV115" i="1" s="1"/>
  <c r="AN115" i="1"/>
  <c r="AM115" i="1"/>
  <c r="AL115" i="1"/>
  <c r="AK115" i="1"/>
  <c r="AO115" i="1" s="1"/>
  <c r="AH115" i="1"/>
  <c r="AG115" i="1"/>
  <c r="AD115" i="1"/>
  <c r="AA115" i="1"/>
  <c r="Z115" i="1"/>
  <c r="V115" i="1"/>
  <c r="W115" i="1" s="1"/>
  <c r="T115" i="1"/>
  <c r="R115" i="1"/>
  <c r="Q115" i="1"/>
  <c r="AV114" i="1"/>
  <c r="AR114" i="1"/>
  <c r="AO114" i="1"/>
  <c r="AK114" i="1"/>
  <c r="AH114" i="1"/>
  <c r="AG114" i="1"/>
  <c r="AF114" i="1"/>
  <c r="AE114" i="1"/>
  <c r="AD114" i="1"/>
  <c r="Z114" i="1"/>
  <c r="AA114" i="1" s="1"/>
  <c r="W114" i="1"/>
  <c r="V114" i="1"/>
  <c r="T114" i="1"/>
  <c r="Q114" i="1"/>
  <c r="R114" i="1" s="1"/>
  <c r="AU113" i="1"/>
  <c r="AT113" i="1"/>
  <c r="AS113" i="1"/>
  <c r="AR113" i="1"/>
  <c r="AV113" i="1" s="1"/>
  <c r="AN113" i="1"/>
  <c r="AM113" i="1"/>
  <c r="AL113" i="1"/>
  <c r="AK113" i="1"/>
  <c r="AO113" i="1" s="1"/>
  <c r="AH113" i="1"/>
  <c r="AG113" i="1"/>
  <c r="AD113" i="1"/>
  <c r="AA113" i="1"/>
  <c r="Z113" i="1"/>
  <c r="V113" i="1"/>
  <c r="W113" i="1" s="1"/>
  <c r="T113" i="1"/>
  <c r="R113" i="1"/>
  <c r="Q113" i="1"/>
  <c r="AV112" i="1"/>
  <c r="AU112" i="1"/>
  <c r="AR112" i="1"/>
  <c r="AO112" i="1"/>
  <c r="AN112" i="1"/>
  <c r="AK112" i="1"/>
  <c r="AM112" i="1" s="1"/>
  <c r="AH112" i="1"/>
  <c r="AG112" i="1"/>
  <c r="AF112" i="1"/>
  <c r="AE112" i="1"/>
  <c r="AD112" i="1"/>
  <c r="Z112" i="1"/>
  <c r="AA112" i="1" s="1"/>
  <c r="W112" i="1"/>
  <c r="V112" i="1"/>
  <c r="T112" i="1"/>
  <c r="R112" i="1"/>
  <c r="Q112" i="1"/>
  <c r="AU111" i="1"/>
  <c r="AT111" i="1"/>
  <c r="AS111" i="1"/>
  <c r="AR111" i="1"/>
  <c r="AV111" i="1" s="1"/>
  <c r="AN111" i="1"/>
  <c r="AM111" i="1"/>
  <c r="AL111" i="1"/>
  <c r="AK111" i="1"/>
  <c r="AO111" i="1" s="1"/>
  <c r="AH111" i="1"/>
  <c r="AG111" i="1"/>
  <c r="AD111" i="1"/>
  <c r="AA111" i="1"/>
  <c r="Z111" i="1"/>
  <c r="V111" i="1"/>
  <c r="W111" i="1" s="1"/>
  <c r="T111" i="1"/>
  <c r="R111" i="1"/>
  <c r="Q111" i="1"/>
  <c r="AV110" i="1"/>
  <c r="AU110" i="1"/>
  <c r="AR110" i="1"/>
  <c r="AS110" i="1" s="1"/>
  <c r="AO110" i="1"/>
  <c r="AN110" i="1"/>
  <c r="AK110" i="1"/>
  <c r="AM110" i="1" s="1"/>
  <c r="AH110" i="1"/>
  <c r="AG110" i="1"/>
  <c r="AD110" i="1"/>
  <c r="AF110" i="1" s="1"/>
  <c r="Z110" i="1"/>
  <c r="AA110" i="1" s="1"/>
  <c r="V110" i="1"/>
  <c r="W110" i="1" s="1"/>
  <c r="T110" i="1"/>
  <c r="R110" i="1"/>
  <c r="Q110" i="1"/>
  <c r="AV109" i="1"/>
  <c r="AT109" i="1"/>
  <c r="AS109" i="1"/>
  <c r="AR109" i="1"/>
  <c r="AU109" i="1" s="1"/>
  <c r="AO109" i="1"/>
  <c r="AN109" i="1"/>
  <c r="AM109" i="1"/>
  <c r="AL109" i="1"/>
  <c r="AK109" i="1"/>
  <c r="AH109" i="1"/>
  <c r="AG109" i="1"/>
  <c r="AD109" i="1"/>
  <c r="AE109" i="1" s="1"/>
  <c r="Z109" i="1"/>
  <c r="AA109" i="1" s="1"/>
  <c r="W109" i="1"/>
  <c r="V109" i="1"/>
  <c r="T109" i="1"/>
  <c r="R109" i="1"/>
  <c r="Q109" i="1"/>
  <c r="AV108" i="1"/>
  <c r="AU108" i="1"/>
  <c r="AT108" i="1"/>
  <c r="AR108" i="1"/>
  <c r="AS108" i="1" s="1"/>
  <c r="AO108" i="1"/>
  <c r="AN108" i="1"/>
  <c r="AL108" i="1"/>
  <c r="AK108" i="1"/>
  <c r="AM108" i="1" s="1"/>
  <c r="AH108" i="1"/>
  <c r="AG108" i="1"/>
  <c r="AF108" i="1"/>
  <c r="AD108" i="1"/>
  <c r="AE108" i="1" s="1"/>
  <c r="Z108" i="1"/>
  <c r="AA108" i="1" s="1"/>
  <c r="W108" i="1"/>
  <c r="V108" i="1"/>
  <c r="T108" i="1"/>
  <c r="Q108" i="1"/>
  <c r="R108" i="1" s="1"/>
  <c r="AU107" i="1"/>
  <c r="AT107" i="1"/>
  <c r="AS107" i="1"/>
  <c r="AR107" i="1"/>
  <c r="AV107" i="1" s="1"/>
  <c r="AN107" i="1"/>
  <c r="AM107" i="1"/>
  <c r="AL107" i="1"/>
  <c r="AK107" i="1"/>
  <c r="AO107" i="1" s="1"/>
  <c r="AH107" i="1"/>
  <c r="AG107" i="1"/>
  <c r="AF107" i="1"/>
  <c r="AD107" i="1"/>
  <c r="AE107" i="1" s="1"/>
  <c r="Z107" i="1"/>
  <c r="AA107" i="1" s="1"/>
  <c r="V107" i="1"/>
  <c r="W107" i="1" s="1"/>
  <c r="T107" i="1"/>
  <c r="R107" i="1"/>
  <c r="Q107" i="1"/>
  <c r="AV106" i="1"/>
  <c r="AR106" i="1"/>
  <c r="AS106" i="1" s="1"/>
  <c r="AO106" i="1"/>
  <c r="AK106" i="1"/>
  <c r="AM106" i="1" s="1"/>
  <c r="AH106" i="1"/>
  <c r="AG106" i="1"/>
  <c r="AD106" i="1"/>
  <c r="Z106" i="1"/>
  <c r="AA106" i="1" s="1"/>
  <c r="W106" i="1"/>
  <c r="V106" i="1"/>
  <c r="T106" i="1"/>
  <c r="Q106" i="1"/>
  <c r="R106" i="1" s="1"/>
  <c r="AV105" i="1"/>
  <c r="AT105" i="1"/>
  <c r="AR105" i="1"/>
  <c r="AU105" i="1" s="1"/>
  <c r="AO105" i="1"/>
  <c r="AN105" i="1"/>
  <c r="AM105" i="1"/>
  <c r="AL105" i="1"/>
  <c r="AK105" i="1"/>
  <c r="AH105" i="1"/>
  <c r="AG105" i="1"/>
  <c r="AD105" i="1"/>
  <c r="AE105" i="1" s="1"/>
  <c r="AA105" i="1"/>
  <c r="Z105" i="1"/>
  <c r="W105" i="1"/>
  <c r="V105" i="1"/>
  <c r="T105" i="1"/>
  <c r="R105" i="1"/>
  <c r="Q105" i="1"/>
  <c r="AV104" i="1"/>
  <c r="AU104" i="1"/>
  <c r="AR104" i="1"/>
  <c r="AS104" i="1" s="1"/>
  <c r="AO104" i="1"/>
  <c r="AN104" i="1"/>
  <c r="AK104" i="1"/>
  <c r="AM104" i="1" s="1"/>
  <c r="AH104" i="1"/>
  <c r="AG104" i="1"/>
  <c r="AD104" i="1"/>
  <c r="AF104" i="1" s="1"/>
  <c r="Z104" i="1"/>
  <c r="AA104" i="1" s="1"/>
  <c r="V104" i="1"/>
  <c r="W104" i="1" s="1"/>
  <c r="T104" i="1"/>
  <c r="R104" i="1"/>
  <c r="Q104" i="1"/>
  <c r="AV103" i="1"/>
  <c r="AT103" i="1"/>
  <c r="AS103" i="1"/>
  <c r="AR103" i="1"/>
  <c r="AU103" i="1" s="1"/>
  <c r="AO103" i="1"/>
  <c r="AN103" i="1"/>
  <c r="AM103" i="1"/>
  <c r="AL103" i="1"/>
  <c r="AK103" i="1"/>
  <c r="AH103" i="1"/>
  <c r="AG103" i="1"/>
  <c r="AD103" i="1"/>
  <c r="AE103" i="1" s="1"/>
  <c r="Z103" i="1"/>
  <c r="AA103" i="1" s="1"/>
  <c r="W103" i="1"/>
  <c r="V103" i="1"/>
  <c r="T103" i="1"/>
  <c r="R103" i="1"/>
  <c r="Q103" i="1"/>
  <c r="AV102" i="1"/>
  <c r="AU102" i="1"/>
  <c r="AT102" i="1"/>
  <c r="AR102" i="1"/>
  <c r="AS102" i="1" s="1"/>
  <c r="AO102" i="1"/>
  <c r="AN102" i="1"/>
  <c r="AL102" i="1"/>
  <c r="AK102" i="1"/>
  <c r="AM102" i="1" s="1"/>
  <c r="AH102" i="1"/>
  <c r="AG102" i="1"/>
  <c r="AF102" i="1"/>
  <c r="AD102" i="1"/>
  <c r="AE102" i="1" s="1"/>
  <c r="Z102" i="1"/>
  <c r="AA102" i="1" s="1"/>
  <c r="W102" i="1"/>
  <c r="V102" i="1"/>
  <c r="T102" i="1"/>
  <c r="Q102" i="1"/>
  <c r="R102" i="1" s="1"/>
  <c r="AU101" i="1"/>
  <c r="AT101" i="1"/>
  <c r="AS101" i="1"/>
  <c r="AR101" i="1"/>
  <c r="AV101" i="1" s="1"/>
  <c r="AN101" i="1"/>
  <c r="AM101" i="1"/>
  <c r="AL101" i="1"/>
  <c r="AK101" i="1"/>
  <c r="AO101" i="1" s="1"/>
  <c r="AH101" i="1"/>
  <c r="AG101" i="1"/>
  <c r="AF101" i="1"/>
  <c r="AD101" i="1"/>
  <c r="AE101" i="1" s="1"/>
  <c r="Z101" i="1"/>
  <c r="AA101" i="1" s="1"/>
  <c r="V101" i="1"/>
  <c r="W101" i="1" s="1"/>
  <c r="T101" i="1"/>
  <c r="R101" i="1"/>
  <c r="Q101" i="1"/>
  <c r="AV100" i="1"/>
  <c r="AR100" i="1"/>
  <c r="AS100" i="1" s="1"/>
  <c r="AO100" i="1"/>
  <c r="AK100" i="1"/>
  <c r="AM100" i="1" s="1"/>
  <c r="AH100" i="1"/>
  <c r="AG100" i="1"/>
  <c r="AD100" i="1"/>
  <c r="Z100" i="1"/>
  <c r="AA100" i="1" s="1"/>
  <c r="W100" i="1"/>
  <c r="V100" i="1"/>
  <c r="T100" i="1"/>
  <c r="Q100" i="1"/>
  <c r="R100" i="1" s="1"/>
  <c r="AV99" i="1"/>
  <c r="AT99" i="1"/>
  <c r="AR99" i="1"/>
  <c r="AU99" i="1" s="1"/>
  <c r="AO99" i="1"/>
  <c r="AN99" i="1"/>
  <c r="AM99" i="1"/>
  <c r="AL99" i="1"/>
  <c r="AK99" i="1"/>
  <c r="AH99" i="1"/>
  <c r="AG99" i="1"/>
  <c r="AD99" i="1"/>
  <c r="AE99" i="1" s="1"/>
  <c r="AA99" i="1"/>
  <c r="Z99" i="1"/>
  <c r="W99" i="1"/>
  <c r="V99" i="1"/>
  <c r="T99" i="1"/>
  <c r="R99" i="1"/>
  <c r="Q99" i="1"/>
  <c r="AV98" i="1"/>
  <c r="AU98" i="1"/>
  <c r="AR98" i="1"/>
  <c r="AS98" i="1" s="1"/>
  <c r="AO98" i="1"/>
  <c r="AN98" i="1"/>
  <c r="AK98" i="1"/>
  <c r="AM98" i="1" s="1"/>
  <c r="AH98" i="1"/>
  <c r="AG98" i="1"/>
  <c r="AD98" i="1"/>
  <c r="AF98" i="1" s="1"/>
  <c r="Z98" i="1"/>
  <c r="AA98" i="1" s="1"/>
  <c r="V98" i="1"/>
  <c r="W98" i="1" s="1"/>
  <c r="T98" i="1"/>
  <c r="R98" i="1"/>
  <c r="Q98" i="1"/>
  <c r="AU97" i="1"/>
  <c r="AT97" i="1"/>
  <c r="AR97" i="1"/>
  <c r="AS97" i="1" s="1"/>
  <c r="AN97" i="1"/>
  <c r="AM97" i="1"/>
  <c r="AL97" i="1"/>
  <c r="AK97" i="1"/>
  <c r="AO97" i="1" s="1"/>
  <c r="AH97" i="1"/>
  <c r="AG97" i="1"/>
  <c r="AD97" i="1"/>
  <c r="AE97" i="1" s="1"/>
  <c r="Z97" i="1"/>
  <c r="AA97" i="1" s="1"/>
  <c r="V97" i="1"/>
  <c r="W97" i="1" s="1"/>
  <c r="T97" i="1"/>
  <c r="R97" i="1"/>
  <c r="Q97" i="1"/>
  <c r="AV96" i="1"/>
  <c r="AR96" i="1"/>
  <c r="AO96" i="1"/>
  <c r="AK96" i="1"/>
  <c r="AH96" i="1"/>
  <c r="AG96" i="1"/>
  <c r="AF96" i="1"/>
  <c r="AE96" i="1"/>
  <c r="AD96" i="1"/>
  <c r="Z96" i="1"/>
  <c r="AA96" i="1" s="1"/>
  <c r="W96" i="1"/>
  <c r="V96" i="1"/>
  <c r="T96" i="1"/>
  <c r="Q96" i="1"/>
  <c r="R96" i="1" s="1"/>
  <c r="AV95" i="1"/>
  <c r="AR95" i="1"/>
  <c r="AU95" i="1" s="1"/>
  <c r="AO95" i="1"/>
  <c r="AN95" i="1"/>
  <c r="AM95" i="1"/>
  <c r="AL95" i="1"/>
  <c r="AK95" i="1"/>
  <c r="AH95" i="1"/>
  <c r="AG95" i="1"/>
  <c r="AD95" i="1"/>
  <c r="Z95" i="1"/>
  <c r="AA95" i="1" s="1"/>
  <c r="W95" i="1"/>
  <c r="V95" i="1"/>
  <c r="T95" i="1"/>
  <c r="R95" i="1"/>
  <c r="Q95" i="1"/>
  <c r="AV94" i="1"/>
  <c r="AU94" i="1"/>
  <c r="AR94" i="1"/>
  <c r="AS94" i="1" s="1"/>
  <c r="AO94" i="1"/>
  <c r="AN94" i="1"/>
  <c r="AK94" i="1"/>
  <c r="AH94" i="1"/>
  <c r="AG94" i="1"/>
  <c r="AF94" i="1"/>
  <c r="AE94" i="1"/>
  <c r="AD94" i="1"/>
  <c r="Z94" i="1"/>
  <c r="AA94" i="1" s="1"/>
  <c r="W94" i="1"/>
  <c r="V94" i="1"/>
  <c r="T94" i="1"/>
  <c r="Q94" i="1"/>
  <c r="R94" i="1" s="1"/>
  <c r="AV93" i="1"/>
  <c r="AU93" i="1"/>
  <c r="AT93" i="1"/>
  <c r="AS93" i="1"/>
  <c r="AR93" i="1"/>
  <c r="AO93" i="1"/>
  <c r="AN93" i="1"/>
  <c r="AM93" i="1"/>
  <c r="AK93" i="1"/>
  <c r="AL93" i="1" s="1"/>
  <c r="AH93" i="1"/>
  <c r="AG93" i="1"/>
  <c r="AD93" i="1"/>
  <c r="AF93" i="1" s="1"/>
  <c r="AA93" i="1"/>
  <c r="Z93" i="1"/>
  <c r="W93" i="1"/>
  <c r="V93" i="1"/>
  <c r="T93" i="1"/>
  <c r="Q93" i="1"/>
  <c r="R93" i="1" s="1"/>
  <c r="AV92" i="1"/>
  <c r="AU92" i="1"/>
  <c r="AR92" i="1"/>
  <c r="AT92" i="1" s="1"/>
  <c r="AO92" i="1"/>
  <c r="AK92" i="1"/>
  <c r="AH92" i="1"/>
  <c r="AG92" i="1"/>
  <c r="AF92" i="1"/>
  <c r="AE92" i="1"/>
  <c r="AD92" i="1"/>
  <c r="Z92" i="1"/>
  <c r="AA92" i="1" s="1"/>
  <c r="W92" i="1"/>
  <c r="V92" i="1"/>
  <c r="T92" i="1"/>
  <c r="Q92" i="1"/>
  <c r="R92" i="1" s="1"/>
  <c r="AV91" i="1"/>
  <c r="AU91" i="1"/>
  <c r="AT91" i="1"/>
  <c r="AS91" i="1"/>
  <c r="AR91" i="1"/>
  <c r="AO91" i="1"/>
  <c r="AN91" i="1"/>
  <c r="AM91" i="1"/>
  <c r="AK91" i="1"/>
  <c r="AL91" i="1" s="1"/>
  <c r="AH91" i="1"/>
  <c r="AG91" i="1"/>
  <c r="AD91" i="1"/>
  <c r="AF91" i="1" s="1"/>
  <c r="AA91" i="1"/>
  <c r="Z91" i="1"/>
  <c r="W91" i="1"/>
  <c r="V91" i="1"/>
  <c r="T91" i="1"/>
  <c r="Q91" i="1"/>
  <c r="R91" i="1" s="1"/>
  <c r="AV90" i="1"/>
  <c r="AU90" i="1"/>
  <c r="AR90" i="1"/>
  <c r="AT90" i="1" s="1"/>
  <c r="AO90" i="1"/>
  <c r="AK90" i="1"/>
  <c r="AH90" i="1"/>
  <c r="AG90" i="1"/>
  <c r="AF90" i="1"/>
  <c r="AE90" i="1"/>
  <c r="AD90" i="1"/>
  <c r="Z90" i="1"/>
  <c r="AA90" i="1" s="1"/>
  <c r="W90" i="1"/>
  <c r="V90" i="1"/>
  <c r="T90" i="1"/>
  <c r="Q90" i="1"/>
  <c r="R90" i="1" s="1"/>
  <c r="AV89" i="1"/>
  <c r="AU89" i="1"/>
  <c r="AT89" i="1"/>
  <c r="AS89" i="1"/>
  <c r="AR89" i="1"/>
  <c r="AO89" i="1"/>
  <c r="AN89" i="1"/>
  <c r="AM89" i="1"/>
  <c r="AK89" i="1"/>
  <c r="AL89" i="1" s="1"/>
  <c r="AH89" i="1"/>
  <c r="AG89" i="1"/>
  <c r="AD89" i="1"/>
  <c r="AA89" i="1"/>
  <c r="Z89" i="1"/>
  <c r="W89" i="1"/>
  <c r="V89" i="1"/>
  <c r="T89" i="1"/>
  <c r="Q89" i="1"/>
  <c r="R89" i="1" s="1"/>
  <c r="AU88" i="1"/>
  <c r="AR88" i="1"/>
  <c r="AN88" i="1"/>
  <c r="AK88" i="1"/>
  <c r="AH88" i="1"/>
  <c r="AG88" i="1"/>
  <c r="AF88" i="1"/>
  <c r="AE88" i="1"/>
  <c r="AD88" i="1"/>
  <c r="Z88" i="1"/>
  <c r="AA88" i="1" s="1"/>
  <c r="W88" i="1"/>
  <c r="V88" i="1"/>
  <c r="T88" i="1"/>
  <c r="Q88" i="1"/>
  <c r="R88" i="1" s="1"/>
  <c r="AU87" i="1"/>
  <c r="AT87" i="1"/>
  <c r="AS87" i="1"/>
  <c r="AR87" i="1"/>
  <c r="AV87" i="1" s="1"/>
  <c r="AN87" i="1"/>
  <c r="AM87" i="1"/>
  <c r="AK87" i="1"/>
  <c r="AL87" i="1" s="1"/>
  <c r="AH87" i="1"/>
  <c r="AG87" i="1"/>
  <c r="AD87" i="1"/>
  <c r="AA87" i="1"/>
  <c r="Z87" i="1"/>
  <c r="V87" i="1"/>
  <c r="W87" i="1" s="1"/>
  <c r="T87" i="1"/>
  <c r="Q87" i="1"/>
  <c r="R87" i="1" s="1"/>
  <c r="AV86" i="1"/>
  <c r="AU86" i="1"/>
  <c r="AR86" i="1"/>
  <c r="AO86" i="1"/>
  <c r="AN86" i="1"/>
  <c r="AL86" i="1"/>
  <c r="AK86" i="1"/>
  <c r="AM86" i="1" s="1"/>
  <c r="AH86" i="1"/>
  <c r="AG86" i="1"/>
  <c r="AF86" i="1"/>
  <c r="AE86" i="1"/>
  <c r="AD86" i="1"/>
  <c r="Z86" i="1"/>
  <c r="AA86" i="1" s="1"/>
  <c r="W86" i="1"/>
  <c r="V86" i="1"/>
  <c r="T86" i="1"/>
  <c r="Q86" i="1"/>
  <c r="R86" i="1" s="1"/>
  <c r="AU85" i="1"/>
  <c r="AT85" i="1"/>
  <c r="AS85" i="1"/>
  <c r="AR85" i="1"/>
  <c r="AV85" i="1" s="1"/>
  <c r="AN85" i="1"/>
  <c r="AM85" i="1"/>
  <c r="AK85" i="1"/>
  <c r="AL85" i="1" s="1"/>
  <c r="AH85" i="1"/>
  <c r="AG85" i="1"/>
  <c r="AD85" i="1"/>
  <c r="AA85" i="1"/>
  <c r="Z85" i="1"/>
  <c r="V85" i="1"/>
  <c r="W85" i="1" s="1"/>
  <c r="T85" i="1"/>
  <c r="Q85" i="1"/>
  <c r="R85" i="1" s="1"/>
  <c r="AV84" i="1"/>
  <c r="AU84" i="1"/>
  <c r="AR84" i="1"/>
  <c r="AO84" i="1"/>
  <c r="AN84" i="1"/>
  <c r="AK84" i="1"/>
  <c r="AM84" i="1" s="1"/>
  <c r="AH84" i="1"/>
  <c r="AG84" i="1"/>
  <c r="AF84" i="1"/>
  <c r="AE84" i="1"/>
  <c r="AD84" i="1"/>
  <c r="AA84" i="1"/>
  <c r="Z84" i="1"/>
  <c r="W84" i="1"/>
  <c r="V84" i="1"/>
  <c r="T84" i="1"/>
  <c r="Q84" i="1"/>
  <c r="R84" i="1" s="1"/>
  <c r="AV83" i="1"/>
  <c r="AU83" i="1"/>
  <c r="AT83" i="1"/>
  <c r="AS83" i="1"/>
  <c r="AR83" i="1"/>
  <c r="AO83" i="1"/>
  <c r="AK83" i="1"/>
  <c r="AL83" i="1" s="1"/>
  <c r="AH83" i="1"/>
  <c r="AG83" i="1"/>
  <c r="AD83" i="1"/>
  <c r="AF83" i="1" s="1"/>
  <c r="AA83" i="1"/>
  <c r="Z83" i="1"/>
  <c r="W83" i="1"/>
  <c r="V83" i="1"/>
  <c r="T83" i="1"/>
  <c r="Q83" i="1"/>
  <c r="R83" i="1" s="1"/>
  <c r="AV82" i="1"/>
  <c r="AU82" i="1"/>
  <c r="AS82" i="1"/>
  <c r="AR82" i="1"/>
  <c r="AT82" i="1" s="1"/>
  <c r="AO82" i="1"/>
  <c r="AM82" i="1"/>
  <c r="AL82" i="1"/>
  <c r="AK82" i="1"/>
  <c r="AN82" i="1" s="1"/>
  <c r="AH82" i="1"/>
  <c r="AG82" i="1"/>
  <c r="AF82" i="1"/>
  <c r="AE82" i="1"/>
  <c r="AD82" i="1"/>
  <c r="Z82" i="1"/>
  <c r="AA82" i="1" s="1"/>
  <c r="W82" i="1"/>
  <c r="V82" i="1"/>
  <c r="T82" i="1"/>
  <c r="R82" i="1"/>
  <c r="Q82" i="1"/>
  <c r="AV81" i="1"/>
  <c r="AU81" i="1"/>
  <c r="AT81" i="1"/>
  <c r="AS81" i="1"/>
  <c r="AR81" i="1"/>
  <c r="AO81" i="1"/>
  <c r="AN81" i="1"/>
  <c r="AK81" i="1"/>
  <c r="AL81" i="1" s="1"/>
  <c r="AH81" i="1"/>
  <c r="AG81" i="1"/>
  <c r="AD81" i="1"/>
  <c r="AF81" i="1" s="1"/>
  <c r="AA81" i="1"/>
  <c r="Z81" i="1"/>
  <c r="W81" i="1"/>
  <c r="V81" i="1"/>
  <c r="T81" i="1"/>
  <c r="Q81" i="1"/>
  <c r="R81" i="1" s="1"/>
  <c r="AV80" i="1"/>
  <c r="AR80" i="1"/>
  <c r="AO80" i="1"/>
  <c r="AK80" i="1"/>
  <c r="AH80" i="1"/>
  <c r="AG80" i="1"/>
  <c r="AF80" i="1"/>
  <c r="AE80" i="1"/>
  <c r="AD80" i="1"/>
  <c r="Z80" i="1"/>
  <c r="AA80" i="1" s="1"/>
  <c r="W80" i="1"/>
  <c r="V80" i="1"/>
  <c r="T80" i="1"/>
  <c r="Q80" i="1"/>
  <c r="R80" i="1" s="1"/>
  <c r="AU79" i="1"/>
  <c r="AT79" i="1"/>
  <c r="AS79" i="1"/>
  <c r="AR79" i="1"/>
  <c r="AV79" i="1" s="1"/>
  <c r="AN79" i="1"/>
  <c r="AK79" i="1"/>
  <c r="AH79" i="1"/>
  <c r="AG79" i="1"/>
  <c r="AD79" i="1"/>
  <c r="AA79" i="1"/>
  <c r="Z79" i="1"/>
  <c r="V79" i="1"/>
  <c r="W79" i="1" s="1"/>
  <c r="T79" i="1"/>
  <c r="Q79" i="1"/>
  <c r="R79" i="1" s="1"/>
  <c r="AV78" i="1"/>
  <c r="AU78" i="1"/>
  <c r="AR78" i="1"/>
  <c r="AT78" i="1" s="1"/>
  <c r="AO78" i="1"/>
  <c r="AM78" i="1"/>
  <c r="AK78" i="1"/>
  <c r="AN78" i="1" s="1"/>
  <c r="AH78" i="1"/>
  <c r="AG78" i="1"/>
  <c r="AF78" i="1"/>
  <c r="AE78" i="1"/>
  <c r="AD78" i="1"/>
  <c r="AA78" i="1"/>
  <c r="Z78" i="1"/>
  <c r="W78" i="1"/>
  <c r="V78" i="1"/>
  <c r="T78" i="1"/>
  <c r="Q78" i="1"/>
  <c r="R78" i="1" s="1"/>
  <c r="AU77" i="1"/>
  <c r="AT77" i="1"/>
  <c r="AS77" i="1"/>
  <c r="AR77" i="1"/>
  <c r="AV77" i="1" s="1"/>
  <c r="AN77" i="1"/>
  <c r="AK77" i="1"/>
  <c r="AL77" i="1" s="1"/>
  <c r="AH77" i="1"/>
  <c r="AG77" i="1"/>
  <c r="AD77" i="1"/>
  <c r="AF77" i="1" s="1"/>
  <c r="AA77" i="1"/>
  <c r="Z77" i="1"/>
  <c r="V77" i="1"/>
  <c r="W77" i="1" s="1"/>
  <c r="T77" i="1"/>
  <c r="Q77" i="1"/>
  <c r="R77" i="1" s="1"/>
  <c r="AV76" i="1"/>
  <c r="AR76" i="1"/>
  <c r="AO76" i="1"/>
  <c r="AK76" i="1"/>
  <c r="AH76" i="1"/>
  <c r="AG76" i="1"/>
  <c r="AF76" i="1"/>
  <c r="AE76" i="1"/>
  <c r="AD76" i="1"/>
  <c r="AA76" i="1"/>
  <c r="Z76" i="1"/>
  <c r="W76" i="1"/>
  <c r="V76" i="1"/>
  <c r="T76" i="1"/>
  <c r="Q76" i="1"/>
  <c r="R76" i="1" s="1"/>
  <c r="AU75" i="1"/>
  <c r="AT75" i="1"/>
  <c r="AS75" i="1"/>
  <c r="AR75" i="1"/>
  <c r="AV75" i="1" s="1"/>
  <c r="AN75" i="1"/>
  <c r="AM75" i="1"/>
  <c r="AK75" i="1"/>
  <c r="AL75" i="1" s="1"/>
  <c r="AH75" i="1"/>
  <c r="AG75" i="1"/>
  <c r="AE75" i="1"/>
  <c r="AD75" i="1"/>
  <c r="AF75" i="1" s="1"/>
  <c r="AA75" i="1"/>
  <c r="Z75" i="1"/>
  <c r="W75" i="1"/>
  <c r="V75" i="1"/>
  <c r="T75" i="1"/>
  <c r="Q75" i="1"/>
  <c r="R75" i="1" s="1"/>
  <c r="AV74" i="1"/>
  <c r="AU74" i="1"/>
  <c r="AS74" i="1"/>
  <c r="AR74" i="1"/>
  <c r="AT74" i="1" s="1"/>
  <c r="AO74" i="1"/>
  <c r="AK74" i="1"/>
  <c r="AH74" i="1"/>
  <c r="AG74" i="1"/>
  <c r="AF74" i="1"/>
  <c r="AE74" i="1"/>
  <c r="AD74" i="1"/>
  <c r="AA74" i="1"/>
  <c r="Z74" i="1"/>
  <c r="W74" i="1"/>
  <c r="V74" i="1"/>
  <c r="T74" i="1"/>
  <c r="Q74" i="1"/>
  <c r="R74" i="1" s="1"/>
  <c r="AU73" i="1"/>
  <c r="AT73" i="1"/>
  <c r="AS73" i="1"/>
  <c r="AR73" i="1"/>
  <c r="AV73" i="1" s="1"/>
  <c r="AN73" i="1"/>
  <c r="AM73" i="1"/>
  <c r="AK73" i="1"/>
  <c r="AL73" i="1" s="1"/>
  <c r="AH73" i="1"/>
  <c r="AG73" i="1"/>
  <c r="AE73" i="1"/>
  <c r="AD73" i="1"/>
  <c r="AF73" i="1" s="1"/>
  <c r="AA73" i="1"/>
  <c r="Z73" i="1"/>
  <c r="W73" i="1"/>
  <c r="V73" i="1"/>
  <c r="T73" i="1"/>
  <c r="Q73" i="1"/>
  <c r="R73" i="1" s="1"/>
  <c r="AU72" i="1"/>
  <c r="AS72" i="1"/>
  <c r="AR72" i="1"/>
  <c r="AT72" i="1" s="1"/>
  <c r="AN72" i="1"/>
  <c r="AK72" i="1"/>
  <c r="AH72" i="1"/>
  <c r="AG72" i="1"/>
  <c r="AF72" i="1"/>
  <c r="AE72" i="1"/>
  <c r="AD72" i="1"/>
  <c r="AA72" i="1"/>
  <c r="Z72" i="1"/>
  <c r="W72" i="1"/>
  <c r="V72" i="1"/>
  <c r="T72" i="1"/>
  <c r="Q72" i="1"/>
  <c r="R72" i="1" s="1"/>
  <c r="AU71" i="1"/>
  <c r="AT71" i="1"/>
  <c r="AS71" i="1"/>
  <c r="AR71" i="1"/>
  <c r="AV71" i="1" s="1"/>
  <c r="AN71" i="1"/>
  <c r="AM71" i="1"/>
  <c r="AK71" i="1"/>
  <c r="AL71" i="1" s="1"/>
  <c r="AH71" i="1"/>
  <c r="AG71" i="1"/>
  <c r="AE71" i="1"/>
  <c r="AD71" i="1"/>
  <c r="AF71" i="1" s="1"/>
  <c r="AA71" i="1"/>
  <c r="Z71" i="1"/>
  <c r="W71" i="1"/>
  <c r="V71" i="1"/>
  <c r="T71" i="1"/>
  <c r="Q71" i="1"/>
  <c r="R71" i="1" s="1"/>
  <c r="AV70" i="1"/>
  <c r="AU70" i="1"/>
  <c r="AS70" i="1"/>
  <c r="AR70" i="1"/>
  <c r="AT70" i="1" s="1"/>
  <c r="AO70" i="1"/>
  <c r="AK70" i="1"/>
  <c r="AH70" i="1"/>
  <c r="AG70" i="1"/>
  <c r="AF70" i="1"/>
  <c r="AE70" i="1"/>
  <c r="AD70" i="1"/>
  <c r="AA70" i="1"/>
  <c r="Z70" i="1"/>
  <c r="W70" i="1"/>
  <c r="V70" i="1"/>
  <c r="T70" i="1"/>
  <c r="Q70" i="1"/>
  <c r="R70" i="1" s="1"/>
  <c r="AV69" i="1"/>
  <c r="AU69" i="1"/>
  <c r="AT69" i="1"/>
  <c r="AS69" i="1"/>
  <c r="AR69" i="1"/>
  <c r="AO69" i="1"/>
  <c r="AM69" i="1"/>
  <c r="AK69" i="1"/>
  <c r="AL69" i="1" s="1"/>
  <c r="AH69" i="1"/>
  <c r="AG69" i="1"/>
  <c r="AE69" i="1"/>
  <c r="AD69" i="1"/>
  <c r="AF69" i="1" s="1"/>
  <c r="AA69" i="1"/>
  <c r="Z69" i="1"/>
  <c r="W69" i="1"/>
  <c r="V69" i="1"/>
  <c r="T69" i="1"/>
  <c r="Q69" i="1"/>
  <c r="R69" i="1" s="1"/>
  <c r="AU68" i="1"/>
  <c r="AS68" i="1"/>
  <c r="AR68" i="1"/>
  <c r="AT68" i="1" s="1"/>
  <c r="AN68" i="1"/>
  <c r="AK68" i="1"/>
  <c r="AO68" i="1" s="1"/>
  <c r="AH68" i="1"/>
  <c r="AG68" i="1"/>
  <c r="AF68" i="1"/>
  <c r="AE68" i="1"/>
  <c r="AD68" i="1"/>
  <c r="AA68" i="1"/>
  <c r="Z68" i="1"/>
  <c r="W68" i="1"/>
  <c r="V68" i="1"/>
  <c r="T68" i="1"/>
  <c r="Q68" i="1"/>
  <c r="R68" i="1" s="1"/>
  <c r="AU67" i="1"/>
  <c r="AT67" i="1"/>
  <c r="AS67" i="1"/>
  <c r="AR67" i="1"/>
  <c r="AV67" i="1" s="1"/>
  <c r="AN67" i="1"/>
  <c r="AM67" i="1"/>
  <c r="AK67" i="1"/>
  <c r="AL67" i="1" s="1"/>
  <c r="AH67" i="1"/>
  <c r="AG67" i="1"/>
  <c r="AE67" i="1"/>
  <c r="AD67" i="1"/>
  <c r="AF67" i="1" s="1"/>
  <c r="AA67" i="1"/>
  <c r="Z67" i="1"/>
  <c r="W67" i="1"/>
  <c r="V67" i="1"/>
  <c r="T67" i="1"/>
  <c r="Q67" i="1"/>
  <c r="R67" i="1" s="1"/>
  <c r="AU66" i="1"/>
  <c r="AS66" i="1"/>
  <c r="AR66" i="1"/>
  <c r="AT66" i="1" s="1"/>
  <c r="AO66" i="1"/>
  <c r="AN66" i="1"/>
  <c r="AK66" i="1"/>
  <c r="AH66" i="1"/>
  <c r="AG66" i="1"/>
  <c r="AF66" i="1"/>
  <c r="AE66" i="1"/>
  <c r="AD66" i="1"/>
  <c r="AA66" i="1"/>
  <c r="Z66" i="1"/>
  <c r="W66" i="1"/>
  <c r="V66" i="1"/>
  <c r="T66" i="1"/>
  <c r="Q66" i="1"/>
  <c r="R66" i="1" s="1"/>
  <c r="AV65" i="1"/>
  <c r="AU65" i="1"/>
  <c r="AT65" i="1"/>
  <c r="AS65" i="1"/>
  <c r="AR65" i="1"/>
  <c r="AO65" i="1"/>
  <c r="AM65" i="1"/>
  <c r="AK65" i="1"/>
  <c r="AL65" i="1" s="1"/>
  <c r="AH65" i="1"/>
  <c r="AG65" i="1"/>
  <c r="AE65" i="1"/>
  <c r="AD65" i="1"/>
  <c r="AF65" i="1" s="1"/>
  <c r="AA65" i="1"/>
  <c r="Z65" i="1"/>
  <c r="W65" i="1"/>
  <c r="V65" i="1"/>
  <c r="T65" i="1"/>
  <c r="Q65" i="1"/>
  <c r="R65" i="1" s="1"/>
  <c r="AU64" i="1"/>
  <c r="AS64" i="1"/>
  <c r="AR64" i="1"/>
  <c r="AT64" i="1" s="1"/>
  <c r="AO64" i="1"/>
  <c r="AN64" i="1"/>
  <c r="AK64" i="1"/>
  <c r="AH64" i="1"/>
  <c r="AG64" i="1"/>
  <c r="AF64" i="1"/>
  <c r="AE64" i="1"/>
  <c r="AD64" i="1"/>
  <c r="AA64" i="1"/>
  <c r="Z64" i="1"/>
  <c r="W64" i="1"/>
  <c r="V64" i="1"/>
  <c r="T64" i="1"/>
  <c r="Q64" i="1"/>
  <c r="R64" i="1" s="1"/>
  <c r="AV63" i="1"/>
  <c r="AU63" i="1"/>
  <c r="AT63" i="1"/>
  <c r="AS63" i="1"/>
  <c r="AR63" i="1"/>
  <c r="AO63" i="1"/>
  <c r="AM63" i="1"/>
  <c r="AK63" i="1"/>
  <c r="AL63" i="1" s="1"/>
  <c r="AH63" i="1"/>
  <c r="AG63" i="1"/>
  <c r="AE63" i="1"/>
  <c r="AD63" i="1"/>
  <c r="AF63" i="1" s="1"/>
  <c r="AA63" i="1"/>
  <c r="Z63" i="1"/>
  <c r="W63" i="1"/>
  <c r="V63" i="1"/>
  <c r="T63" i="1"/>
  <c r="Q63" i="1"/>
  <c r="R63" i="1" s="1"/>
  <c r="AU62" i="1"/>
  <c r="AS62" i="1"/>
  <c r="AR62" i="1"/>
  <c r="AT62" i="1" s="1"/>
  <c r="AN62" i="1"/>
  <c r="AK62" i="1"/>
  <c r="AO62" i="1" s="1"/>
  <c r="AH62" i="1"/>
  <c r="AG62" i="1"/>
  <c r="AF62" i="1"/>
  <c r="AE62" i="1"/>
  <c r="AD62" i="1"/>
  <c r="AA62" i="1"/>
  <c r="Z62" i="1"/>
  <c r="W62" i="1"/>
  <c r="V62" i="1"/>
  <c r="T62" i="1"/>
  <c r="Q62" i="1"/>
  <c r="R62" i="1" s="1"/>
  <c r="AU61" i="1"/>
  <c r="AT61" i="1"/>
  <c r="AS61" i="1"/>
  <c r="AR61" i="1"/>
  <c r="AV61" i="1" s="1"/>
  <c r="AN61" i="1"/>
  <c r="AM61" i="1"/>
  <c r="AK61" i="1"/>
  <c r="AL61" i="1" s="1"/>
  <c r="AH61" i="1"/>
  <c r="AG61" i="1"/>
  <c r="AE61" i="1"/>
  <c r="AD61" i="1"/>
  <c r="AF61" i="1" s="1"/>
  <c r="AA61" i="1"/>
  <c r="Z61" i="1"/>
  <c r="W61" i="1"/>
  <c r="V61" i="1"/>
  <c r="T61" i="1"/>
  <c r="Q61" i="1"/>
  <c r="R61" i="1" s="1"/>
  <c r="AU60" i="1"/>
  <c r="AS60" i="1"/>
  <c r="AR60" i="1"/>
  <c r="AT60" i="1" s="1"/>
  <c r="AO60" i="1"/>
  <c r="AN60" i="1"/>
  <c r="AK60" i="1"/>
  <c r="AH60" i="1"/>
  <c r="AG60" i="1"/>
  <c r="AF60" i="1"/>
  <c r="AE60" i="1"/>
  <c r="AD60" i="1"/>
  <c r="AA60" i="1"/>
  <c r="Z60" i="1"/>
  <c r="W60" i="1"/>
  <c r="V60" i="1"/>
  <c r="T60" i="1"/>
  <c r="Q60" i="1"/>
  <c r="R60" i="1" s="1"/>
  <c r="AV59" i="1"/>
  <c r="AU59" i="1"/>
  <c r="AT59" i="1"/>
  <c r="AS59" i="1"/>
  <c r="AR59" i="1"/>
  <c r="AO59" i="1"/>
  <c r="AM59" i="1"/>
  <c r="AK59" i="1"/>
  <c r="AL59" i="1" s="1"/>
  <c r="AH59" i="1"/>
  <c r="AG59" i="1"/>
  <c r="AE59" i="1"/>
  <c r="AD59" i="1"/>
  <c r="AF59" i="1" s="1"/>
  <c r="AA59" i="1"/>
  <c r="Z59" i="1"/>
  <c r="W59" i="1"/>
  <c r="V59" i="1"/>
  <c r="T59" i="1"/>
  <c r="Q59" i="1"/>
  <c r="R59" i="1" s="1"/>
  <c r="AV58" i="1"/>
  <c r="AU58" i="1"/>
  <c r="AS58" i="1"/>
  <c r="AR58" i="1"/>
  <c r="AT58" i="1" s="1"/>
  <c r="AO58" i="1"/>
  <c r="AK58" i="1"/>
  <c r="AH58" i="1"/>
  <c r="AG58" i="1"/>
  <c r="AF58" i="1"/>
  <c r="AE58" i="1"/>
  <c r="AD58" i="1"/>
  <c r="AA58" i="1"/>
  <c r="Z58" i="1"/>
  <c r="W58" i="1"/>
  <c r="V58" i="1"/>
  <c r="T58" i="1"/>
  <c r="Q58" i="1"/>
  <c r="R58" i="1" s="1"/>
  <c r="AV57" i="1"/>
  <c r="AU57" i="1"/>
  <c r="AT57" i="1"/>
  <c r="AS57" i="1"/>
  <c r="AR57" i="1"/>
  <c r="AO57" i="1"/>
  <c r="AM57" i="1"/>
  <c r="AK57" i="1"/>
  <c r="AL57" i="1" s="1"/>
  <c r="AH57" i="1"/>
  <c r="AG57" i="1"/>
  <c r="AE57" i="1"/>
  <c r="AD57" i="1"/>
  <c r="AF57" i="1" s="1"/>
  <c r="AA57" i="1"/>
  <c r="Z57" i="1"/>
  <c r="W57" i="1"/>
  <c r="V57" i="1"/>
  <c r="T57" i="1"/>
  <c r="Q57" i="1"/>
  <c r="R57" i="1" s="1"/>
  <c r="AU56" i="1"/>
  <c r="AS56" i="1"/>
  <c r="AR56" i="1"/>
  <c r="AT56" i="1" s="1"/>
  <c r="AN56" i="1"/>
  <c r="AK56" i="1"/>
  <c r="AO56" i="1" s="1"/>
  <c r="AH56" i="1"/>
  <c r="AG56" i="1"/>
  <c r="AF56" i="1"/>
  <c r="AE56" i="1"/>
  <c r="AD56" i="1"/>
  <c r="AA56" i="1"/>
  <c r="Z56" i="1"/>
  <c r="W56" i="1"/>
  <c r="V56" i="1"/>
  <c r="T56" i="1"/>
  <c r="Q56" i="1"/>
  <c r="R56" i="1" s="1"/>
  <c r="AU55" i="1"/>
  <c r="AT55" i="1"/>
  <c r="AS55" i="1"/>
  <c r="AR55" i="1"/>
  <c r="AV55" i="1" s="1"/>
  <c r="AN55" i="1"/>
  <c r="AM55" i="1"/>
  <c r="AK55" i="1"/>
  <c r="AL55" i="1" s="1"/>
  <c r="AH55" i="1"/>
  <c r="AG55" i="1"/>
  <c r="AE55" i="1"/>
  <c r="AD55" i="1"/>
  <c r="AF55" i="1" s="1"/>
  <c r="AA55" i="1"/>
  <c r="Z55" i="1"/>
  <c r="W55" i="1"/>
  <c r="V55" i="1"/>
  <c r="T55" i="1"/>
  <c r="Q55" i="1"/>
  <c r="R55" i="1" s="1"/>
  <c r="AU54" i="1"/>
  <c r="AS54" i="1"/>
  <c r="AR54" i="1"/>
  <c r="AT54" i="1" s="1"/>
  <c r="AO54" i="1"/>
  <c r="AN54" i="1"/>
  <c r="AK54" i="1"/>
  <c r="AH54" i="1"/>
  <c r="AG54" i="1"/>
  <c r="AF54" i="1"/>
  <c r="AE54" i="1"/>
  <c r="AD54" i="1"/>
  <c r="AA54" i="1"/>
  <c r="Z54" i="1"/>
  <c r="W54" i="1"/>
  <c r="V54" i="1"/>
  <c r="T54" i="1"/>
  <c r="Q54" i="1"/>
  <c r="R54" i="1" s="1"/>
  <c r="AV53" i="1"/>
  <c r="AU53" i="1"/>
  <c r="AT53" i="1"/>
  <c r="AS53" i="1"/>
  <c r="AR53" i="1"/>
  <c r="AO53" i="1"/>
  <c r="AM53" i="1"/>
  <c r="AK53" i="1"/>
  <c r="AL53" i="1" s="1"/>
  <c r="AH53" i="1"/>
  <c r="AG53" i="1"/>
  <c r="AE53" i="1"/>
  <c r="AD53" i="1"/>
  <c r="AF53" i="1" s="1"/>
  <c r="AA53" i="1"/>
  <c r="Z53" i="1"/>
  <c r="W53" i="1"/>
  <c r="V53" i="1"/>
  <c r="T53" i="1"/>
  <c r="Q53" i="1"/>
  <c r="R53" i="1" s="1"/>
  <c r="AV52" i="1"/>
  <c r="AU52" i="1"/>
  <c r="AS52" i="1"/>
  <c r="AR52" i="1"/>
  <c r="AT52" i="1" s="1"/>
  <c r="AO52" i="1"/>
  <c r="AK52" i="1"/>
  <c r="AH52" i="1"/>
  <c r="AG52" i="1"/>
  <c r="AF52" i="1"/>
  <c r="AE52" i="1"/>
  <c r="AD52" i="1"/>
  <c r="AA52" i="1"/>
  <c r="Z52" i="1"/>
  <c r="W52" i="1"/>
  <c r="V52" i="1"/>
  <c r="T52" i="1"/>
  <c r="Q52" i="1"/>
  <c r="R52" i="1" s="1"/>
  <c r="AU51" i="1"/>
  <c r="AT51" i="1"/>
  <c r="AS51" i="1"/>
  <c r="AR51" i="1"/>
  <c r="AV51" i="1" s="1"/>
  <c r="AN51" i="1"/>
  <c r="AM51" i="1"/>
  <c r="AK51" i="1"/>
  <c r="AL51" i="1" s="1"/>
  <c r="AH51" i="1"/>
  <c r="AG51" i="1"/>
  <c r="AE51" i="1"/>
  <c r="AD51" i="1"/>
  <c r="AF51" i="1" s="1"/>
  <c r="AA51" i="1"/>
  <c r="Z51" i="1"/>
  <c r="W51" i="1"/>
  <c r="V51" i="1"/>
  <c r="T51" i="1"/>
  <c r="Q51" i="1"/>
  <c r="R51" i="1" s="1"/>
  <c r="AU50" i="1"/>
  <c r="AS50" i="1"/>
  <c r="AR50" i="1"/>
  <c r="AT50" i="1" s="1"/>
  <c r="AO50" i="1"/>
  <c r="AN50" i="1"/>
  <c r="AM50" i="1"/>
  <c r="AK50" i="1"/>
  <c r="AL50" i="1" s="1"/>
  <c r="AH50" i="1"/>
  <c r="AG50" i="1"/>
  <c r="AF50" i="1"/>
  <c r="AE50" i="1"/>
  <c r="AD50" i="1"/>
  <c r="AA50" i="1"/>
  <c r="Z50" i="1"/>
  <c r="W50" i="1"/>
  <c r="V50" i="1"/>
  <c r="T50" i="1"/>
  <c r="Q50" i="1"/>
  <c r="R50" i="1" s="1"/>
  <c r="AU49" i="1"/>
  <c r="AT49" i="1"/>
  <c r="AS49" i="1"/>
  <c r="AR49" i="1"/>
  <c r="AV49" i="1" s="1"/>
  <c r="AN49" i="1"/>
  <c r="AM49" i="1"/>
  <c r="AK49" i="1"/>
  <c r="AL49" i="1" s="1"/>
  <c r="AH49" i="1"/>
  <c r="AG49" i="1"/>
  <c r="AE49" i="1"/>
  <c r="AD49" i="1"/>
  <c r="AF49" i="1" s="1"/>
  <c r="AA49" i="1"/>
  <c r="Z49" i="1"/>
  <c r="W49" i="1"/>
  <c r="V49" i="1"/>
  <c r="T49" i="1"/>
  <c r="Q49" i="1"/>
  <c r="R49" i="1" s="1"/>
  <c r="AV48" i="1"/>
  <c r="AU48" i="1"/>
  <c r="AS48" i="1"/>
  <c r="AR48" i="1"/>
  <c r="AT48" i="1" s="1"/>
  <c r="AO48" i="1"/>
  <c r="AM48" i="1"/>
  <c r="AK48" i="1"/>
  <c r="AH48" i="1"/>
  <c r="AG48" i="1"/>
  <c r="AF48" i="1"/>
  <c r="AE48" i="1"/>
  <c r="AD48" i="1"/>
  <c r="AA48" i="1"/>
  <c r="Z48" i="1"/>
  <c r="W48" i="1"/>
  <c r="V48" i="1"/>
  <c r="T48" i="1"/>
  <c r="Q48" i="1"/>
  <c r="R48" i="1" s="1"/>
  <c r="AV47" i="1"/>
  <c r="AU47" i="1"/>
  <c r="AT47" i="1"/>
  <c r="AS47" i="1"/>
  <c r="AR47" i="1"/>
  <c r="AO47" i="1"/>
  <c r="AM47" i="1"/>
  <c r="AK47" i="1"/>
  <c r="AH47" i="1"/>
  <c r="AG47" i="1"/>
  <c r="AE47" i="1"/>
  <c r="AD47" i="1"/>
  <c r="AF47" i="1" s="1"/>
  <c r="AA47" i="1"/>
  <c r="Z47" i="1"/>
  <c r="W47" i="1"/>
  <c r="V47" i="1"/>
  <c r="T47" i="1"/>
  <c r="Q47" i="1"/>
  <c r="R47" i="1" s="1"/>
  <c r="AU46" i="1"/>
  <c r="AS46" i="1"/>
  <c r="AR46" i="1"/>
  <c r="AT46" i="1" s="1"/>
  <c r="AO46" i="1"/>
  <c r="AN46" i="1"/>
  <c r="AM46" i="1"/>
  <c r="AK46" i="1"/>
  <c r="AL46" i="1" s="1"/>
  <c r="AH46" i="1"/>
  <c r="AG46" i="1"/>
  <c r="AF46" i="1"/>
  <c r="AE46" i="1"/>
  <c r="AD46" i="1"/>
  <c r="AA46" i="1"/>
  <c r="Z46" i="1"/>
  <c r="W46" i="1"/>
  <c r="V46" i="1"/>
  <c r="T46" i="1"/>
  <c r="Q46" i="1"/>
  <c r="R46" i="1" s="1"/>
  <c r="AU45" i="1"/>
  <c r="AT45" i="1"/>
  <c r="AS45" i="1"/>
  <c r="AR45" i="1"/>
  <c r="AV45" i="1" s="1"/>
  <c r="AN45" i="1"/>
  <c r="AM45" i="1"/>
  <c r="AK45" i="1"/>
  <c r="AL45" i="1" s="1"/>
  <c r="AH45" i="1"/>
  <c r="AG45" i="1"/>
  <c r="AE45" i="1"/>
  <c r="AD45" i="1"/>
  <c r="AF45" i="1" s="1"/>
  <c r="AA45" i="1"/>
  <c r="Z45" i="1"/>
  <c r="W45" i="1"/>
  <c r="V45" i="1"/>
  <c r="T45" i="1"/>
  <c r="Q45" i="1"/>
  <c r="R45" i="1" s="1"/>
  <c r="AV44" i="1"/>
  <c r="AU44" i="1"/>
  <c r="AS44" i="1"/>
  <c r="AR44" i="1"/>
  <c r="AT44" i="1" s="1"/>
  <c r="AO44" i="1"/>
  <c r="AM44" i="1"/>
  <c r="AK44" i="1"/>
  <c r="AH44" i="1"/>
  <c r="AG44" i="1"/>
  <c r="AF44" i="1"/>
  <c r="AE44" i="1"/>
  <c r="AD44" i="1"/>
  <c r="AA44" i="1"/>
  <c r="Z44" i="1"/>
  <c r="W44" i="1"/>
  <c r="V44" i="1"/>
  <c r="T44" i="1"/>
  <c r="Q44" i="1"/>
  <c r="R44" i="1" s="1"/>
  <c r="AV43" i="1"/>
  <c r="AU43" i="1"/>
  <c r="AT43" i="1"/>
  <c r="AS43" i="1"/>
  <c r="AR43" i="1"/>
  <c r="AO43" i="1"/>
  <c r="AM43" i="1"/>
  <c r="AK43" i="1"/>
  <c r="AH43" i="1"/>
  <c r="AG43" i="1"/>
  <c r="AE43" i="1"/>
  <c r="AD43" i="1"/>
  <c r="AF43" i="1" s="1"/>
  <c r="AA43" i="1"/>
  <c r="Z43" i="1"/>
  <c r="W43" i="1"/>
  <c r="V43" i="1"/>
  <c r="T43" i="1"/>
  <c r="Q43" i="1"/>
  <c r="R43" i="1" s="1"/>
  <c r="AV42" i="1"/>
  <c r="AU42" i="1"/>
  <c r="AS42" i="1"/>
  <c r="AR42" i="1"/>
  <c r="AT42" i="1" s="1"/>
  <c r="AO42" i="1"/>
  <c r="AM42" i="1"/>
  <c r="AK42" i="1"/>
  <c r="AH42" i="1"/>
  <c r="AG42" i="1"/>
  <c r="AF42" i="1"/>
  <c r="AE42" i="1"/>
  <c r="AD42" i="1"/>
  <c r="AA42" i="1"/>
  <c r="Z42" i="1"/>
  <c r="W42" i="1"/>
  <c r="V42" i="1"/>
  <c r="T42" i="1"/>
  <c r="Q42" i="1"/>
  <c r="R42" i="1" s="1"/>
  <c r="AV41" i="1"/>
  <c r="AU41" i="1"/>
  <c r="AT41" i="1"/>
  <c r="AS41" i="1"/>
  <c r="AR41" i="1"/>
  <c r="AO41" i="1"/>
  <c r="AM41" i="1"/>
  <c r="AK41" i="1"/>
  <c r="AH41" i="1"/>
  <c r="AG41" i="1"/>
  <c r="AE41" i="1"/>
  <c r="AD41" i="1"/>
  <c r="AF41" i="1" s="1"/>
  <c r="AA41" i="1"/>
  <c r="Z41" i="1"/>
  <c r="W41" i="1"/>
  <c r="V41" i="1"/>
  <c r="T41" i="1"/>
  <c r="Q41" i="1"/>
  <c r="R41" i="1" s="1"/>
  <c r="AU40" i="1"/>
  <c r="AS40" i="1"/>
  <c r="AR40" i="1"/>
  <c r="AT40" i="1" s="1"/>
  <c r="AO40" i="1"/>
  <c r="AN40" i="1"/>
  <c r="AM40" i="1"/>
  <c r="AK40" i="1"/>
  <c r="AL40" i="1" s="1"/>
  <c r="AH40" i="1"/>
  <c r="AG40" i="1"/>
  <c r="AF40" i="1"/>
  <c r="AE40" i="1"/>
  <c r="AD40" i="1"/>
  <c r="AA40" i="1"/>
  <c r="Z40" i="1"/>
  <c r="W40" i="1"/>
  <c r="V40" i="1"/>
  <c r="T40" i="1"/>
  <c r="Q40" i="1"/>
  <c r="R40" i="1" s="1"/>
  <c r="AU39" i="1"/>
  <c r="AT39" i="1"/>
  <c r="AS39" i="1"/>
  <c r="AR39" i="1"/>
  <c r="AV39" i="1" s="1"/>
  <c r="AN39" i="1"/>
  <c r="AM39" i="1"/>
  <c r="AK39" i="1"/>
  <c r="AL39" i="1" s="1"/>
  <c r="AH39" i="1"/>
  <c r="AG39" i="1"/>
  <c r="AE39" i="1"/>
  <c r="AD39" i="1"/>
  <c r="AF39" i="1" s="1"/>
  <c r="AA39" i="1"/>
  <c r="Z39" i="1"/>
  <c r="W39" i="1"/>
  <c r="V39" i="1"/>
  <c r="T39" i="1"/>
  <c r="Q39" i="1"/>
  <c r="R39" i="1" s="1"/>
  <c r="AU38" i="1"/>
  <c r="AS38" i="1"/>
  <c r="AR38" i="1"/>
  <c r="AT38" i="1" s="1"/>
  <c r="AO38" i="1"/>
  <c r="AN38" i="1"/>
  <c r="AM38" i="1"/>
  <c r="AK38" i="1"/>
  <c r="AL38" i="1" s="1"/>
  <c r="AH38" i="1"/>
  <c r="AG38" i="1"/>
  <c r="AF38" i="1"/>
  <c r="AE38" i="1"/>
  <c r="AD38" i="1"/>
  <c r="AA38" i="1"/>
  <c r="Z38" i="1"/>
  <c r="W38" i="1"/>
  <c r="V38" i="1"/>
  <c r="T38" i="1"/>
  <c r="Q38" i="1"/>
  <c r="R38" i="1" s="1"/>
  <c r="AU37" i="1"/>
  <c r="AT37" i="1"/>
  <c r="AS37" i="1"/>
  <c r="AR37" i="1"/>
  <c r="AV37" i="1" s="1"/>
  <c r="AN37" i="1"/>
  <c r="AM37" i="1"/>
  <c r="AK37" i="1"/>
  <c r="AL37" i="1" s="1"/>
  <c r="AH37" i="1"/>
  <c r="AG37" i="1"/>
  <c r="AE37" i="1"/>
  <c r="AD37" i="1"/>
  <c r="AF37" i="1" s="1"/>
  <c r="AA37" i="1"/>
  <c r="Z37" i="1"/>
  <c r="W37" i="1"/>
  <c r="V37" i="1"/>
  <c r="T37" i="1"/>
  <c r="Q37" i="1"/>
  <c r="R37" i="1" s="1"/>
  <c r="AU36" i="1"/>
  <c r="AS36" i="1"/>
  <c r="AR36" i="1"/>
  <c r="AT36" i="1" s="1"/>
  <c r="AO36" i="1"/>
  <c r="AN36" i="1"/>
  <c r="AM36" i="1"/>
  <c r="AK36" i="1"/>
  <c r="AL36" i="1" s="1"/>
  <c r="AH36" i="1"/>
  <c r="AG36" i="1"/>
  <c r="AF36" i="1"/>
  <c r="AE36" i="1"/>
  <c r="AD36" i="1"/>
  <c r="AA36" i="1"/>
  <c r="Z36" i="1"/>
  <c r="W36" i="1"/>
  <c r="V36" i="1"/>
  <c r="T36" i="1"/>
  <c r="Q36" i="1"/>
  <c r="R36" i="1" s="1"/>
  <c r="AV35" i="1"/>
  <c r="AU35" i="1"/>
  <c r="AT35" i="1"/>
  <c r="AS35" i="1"/>
  <c r="AR35" i="1"/>
  <c r="AO35" i="1"/>
  <c r="AM35" i="1"/>
  <c r="AK35" i="1"/>
  <c r="AH35" i="1"/>
  <c r="AG35" i="1"/>
  <c r="AE35" i="1"/>
  <c r="AD35" i="1"/>
  <c r="AF35" i="1" s="1"/>
  <c r="AA35" i="1"/>
  <c r="Z35" i="1"/>
  <c r="W35" i="1"/>
  <c r="V35" i="1"/>
  <c r="T35" i="1"/>
  <c r="Q35" i="1"/>
  <c r="R35" i="1" s="1"/>
  <c r="AU34" i="1"/>
  <c r="AS34" i="1"/>
  <c r="AR34" i="1"/>
  <c r="AT34" i="1" s="1"/>
  <c r="AO34" i="1"/>
  <c r="AN34" i="1"/>
  <c r="AM34" i="1"/>
  <c r="AK34" i="1"/>
  <c r="AL34" i="1" s="1"/>
  <c r="AH34" i="1"/>
  <c r="AG34" i="1"/>
  <c r="AF34" i="1"/>
  <c r="AE34" i="1"/>
  <c r="AD34" i="1"/>
  <c r="AA34" i="1"/>
  <c r="Z34" i="1"/>
  <c r="W34" i="1"/>
  <c r="V34" i="1"/>
  <c r="T34" i="1"/>
  <c r="Q34" i="1"/>
  <c r="R34" i="1" s="1"/>
  <c r="AU33" i="1"/>
  <c r="AT33" i="1"/>
  <c r="AS33" i="1"/>
  <c r="AR33" i="1"/>
  <c r="AV33" i="1" s="1"/>
  <c r="AN33" i="1"/>
  <c r="AM33" i="1"/>
  <c r="AK33" i="1"/>
  <c r="AL33" i="1" s="1"/>
  <c r="AH33" i="1"/>
  <c r="AG33" i="1"/>
  <c r="AE33" i="1"/>
  <c r="AD33" i="1"/>
  <c r="AF33" i="1" s="1"/>
  <c r="AA33" i="1"/>
  <c r="Z33" i="1"/>
  <c r="W33" i="1"/>
  <c r="V33" i="1"/>
  <c r="T33" i="1"/>
  <c r="Q33" i="1"/>
  <c r="R33" i="1" s="1"/>
  <c r="AU32" i="1"/>
  <c r="AS32" i="1"/>
  <c r="AR32" i="1"/>
  <c r="AT32" i="1" s="1"/>
  <c r="AO32" i="1"/>
  <c r="AN32" i="1"/>
  <c r="AM32" i="1"/>
  <c r="AK32" i="1"/>
  <c r="AL32" i="1" s="1"/>
  <c r="AH32" i="1"/>
  <c r="AG32" i="1"/>
  <c r="AF32" i="1"/>
  <c r="AE32" i="1"/>
  <c r="AD32" i="1"/>
  <c r="AA32" i="1"/>
  <c r="Z32" i="1"/>
  <c r="W32" i="1"/>
  <c r="V32" i="1"/>
  <c r="T32" i="1"/>
  <c r="Q32" i="1"/>
  <c r="R32" i="1" s="1"/>
  <c r="AU31" i="1"/>
  <c r="AT31" i="1"/>
  <c r="AS31" i="1"/>
  <c r="AR31" i="1"/>
  <c r="AV31" i="1" s="1"/>
  <c r="AN31" i="1"/>
  <c r="AM31" i="1"/>
  <c r="AK31" i="1"/>
  <c r="AL31" i="1" s="1"/>
  <c r="AH31" i="1"/>
  <c r="AG31" i="1"/>
  <c r="AE31" i="1"/>
  <c r="AD31" i="1"/>
  <c r="AF31" i="1" s="1"/>
  <c r="AA31" i="1"/>
  <c r="Z31" i="1"/>
  <c r="W31" i="1"/>
  <c r="V31" i="1"/>
  <c r="T31" i="1"/>
  <c r="Q31" i="1"/>
  <c r="R31" i="1" s="1"/>
  <c r="AU30" i="1"/>
  <c r="AS30" i="1"/>
  <c r="AR30" i="1"/>
  <c r="AN30" i="1"/>
  <c r="AM30" i="1"/>
  <c r="AK30" i="1"/>
  <c r="AL30" i="1" s="1"/>
  <c r="AH30" i="1"/>
  <c r="AG30" i="1"/>
  <c r="AF30" i="1"/>
  <c r="AE30" i="1"/>
  <c r="AD30" i="1"/>
  <c r="AA30" i="1"/>
  <c r="Z30" i="1"/>
  <c r="W30" i="1"/>
  <c r="V30" i="1"/>
  <c r="T30" i="1"/>
  <c r="Q30" i="1"/>
  <c r="R30" i="1" s="1"/>
  <c r="AU29" i="1"/>
  <c r="AT29" i="1"/>
  <c r="AS29" i="1"/>
  <c r="AR29" i="1"/>
  <c r="AV29" i="1" s="1"/>
  <c r="AO29" i="1"/>
  <c r="AN29" i="1"/>
  <c r="AK29" i="1"/>
  <c r="AL29" i="1" s="1"/>
  <c r="AH29" i="1"/>
  <c r="AG29" i="1"/>
  <c r="AD29" i="1"/>
  <c r="AF29" i="1" s="1"/>
  <c r="AA29" i="1"/>
  <c r="Z29" i="1"/>
  <c r="V29" i="1"/>
  <c r="W29" i="1" s="1"/>
  <c r="T29" i="1"/>
  <c r="Q29" i="1"/>
  <c r="R29" i="1" s="1"/>
  <c r="AV28" i="1"/>
  <c r="AS28" i="1"/>
  <c r="AR28" i="1"/>
  <c r="AT28" i="1" s="1"/>
  <c r="AO28" i="1"/>
  <c r="AL28" i="1"/>
  <c r="AK28" i="1"/>
  <c r="AN28" i="1" s="1"/>
  <c r="AH28" i="1"/>
  <c r="AG28" i="1"/>
  <c r="AF28" i="1"/>
  <c r="AE28" i="1"/>
  <c r="AD28" i="1"/>
  <c r="Z28" i="1"/>
  <c r="AA28" i="1" s="1"/>
  <c r="W28" i="1"/>
  <c r="V28" i="1"/>
  <c r="T28" i="1"/>
  <c r="R28" i="1"/>
  <c r="Q28" i="1"/>
  <c r="AU27" i="1"/>
  <c r="AT27" i="1"/>
  <c r="AS27" i="1"/>
  <c r="AR27" i="1"/>
  <c r="AV27" i="1" s="1"/>
  <c r="AN27" i="1"/>
  <c r="AM27" i="1"/>
  <c r="AK27" i="1"/>
  <c r="AL27" i="1" s="1"/>
  <c r="AH27" i="1"/>
  <c r="AG27" i="1"/>
  <c r="AE27" i="1"/>
  <c r="AD27" i="1"/>
  <c r="AF27" i="1" s="1"/>
  <c r="AA27" i="1"/>
  <c r="Z27" i="1"/>
  <c r="W27" i="1"/>
  <c r="V27" i="1"/>
  <c r="T27" i="1"/>
  <c r="Q27" i="1"/>
  <c r="R27" i="1" s="1"/>
  <c r="AV26" i="1"/>
  <c r="AU26" i="1"/>
  <c r="AR26" i="1"/>
  <c r="AT26" i="1" s="1"/>
  <c r="AO26" i="1"/>
  <c r="AM26" i="1"/>
  <c r="AK26" i="1"/>
  <c r="AN26" i="1" s="1"/>
  <c r="AH26" i="1"/>
  <c r="AG26" i="1"/>
  <c r="AF26" i="1"/>
  <c r="AE26" i="1"/>
  <c r="AD26" i="1"/>
  <c r="AA26" i="1"/>
  <c r="Z26" i="1"/>
  <c r="W26" i="1"/>
  <c r="V26" i="1"/>
  <c r="T26" i="1"/>
  <c r="Q26" i="1"/>
  <c r="R26" i="1" s="1"/>
  <c r="AU25" i="1"/>
  <c r="AT25" i="1"/>
  <c r="AS25" i="1"/>
  <c r="AR25" i="1"/>
  <c r="AV25" i="1" s="1"/>
  <c r="AO25" i="1"/>
  <c r="AN25" i="1"/>
  <c r="AK25" i="1"/>
  <c r="AL25" i="1" s="1"/>
  <c r="AH25" i="1"/>
  <c r="AG25" i="1"/>
  <c r="AD25" i="1"/>
  <c r="AF25" i="1" s="1"/>
  <c r="AA25" i="1"/>
  <c r="Z25" i="1"/>
  <c r="V25" i="1"/>
  <c r="W25" i="1" s="1"/>
  <c r="T25" i="1"/>
  <c r="Q25" i="1"/>
  <c r="R25" i="1" s="1"/>
  <c r="AV24" i="1"/>
  <c r="AS24" i="1"/>
  <c r="AR24" i="1"/>
  <c r="AT24" i="1" s="1"/>
  <c r="AO24" i="1"/>
  <c r="AL24" i="1"/>
  <c r="AK24" i="1"/>
  <c r="AN24" i="1" s="1"/>
  <c r="AH24" i="1"/>
  <c r="AG24" i="1"/>
  <c r="AF24" i="1"/>
  <c r="AE24" i="1"/>
  <c r="AD24" i="1"/>
  <c r="Z24" i="1"/>
  <c r="Z10" i="1" s="1"/>
  <c r="W24" i="1"/>
  <c r="V24" i="1"/>
  <c r="T24" i="1"/>
  <c r="R24" i="1"/>
  <c r="Q24" i="1"/>
  <c r="AU23" i="1"/>
  <c r="AT23" i="1"/>
  <c r="AS23" i="1"/>
  <c r="AR23" i="1"/>
  <c r="AV23" i="1" s="1"/>
  <c r="AN23" i="1"/>
  <c r="AM23" i="1"/>
  <c r="AL23" i="1"/>
  <c r="AK23" i="1"/>
  <c r="AO23" i="1" s="1"/>
  <c r="AH23" i="1"/>
  <c r="AG23" i="1"/>
  <c r="AF23" i="1"/>
  <c r="AD23" i="1"/>
  <c r="AE23" i="1" s="1"/>
  <c r="AA23" i="1"/>
  <c r="Z23" i="1"/>
  <c r="V23" i="1"/>
  <c r="W23" i="1" s="1"/>
  <c r="T23" i="1"/>
  <c r="R23" i="1"/>
  <c r="Q23" i="1"/>
  <c r="AU22" i="1"/>
  <c r="AT22" i="1"/>
  <c r="AR22" i="1"/>
  <c r="AS22" i="1" s="1"/>
  <c r="AN22" i="1"/>
  <c r="AK22" i="1"/>
  <c r="AM22" i="1" s="1"/>
  <c r="AH22" i="1"/>
  <c r="AG22" i="1"/>
  <c r="AE22" i="1"/>
  <c r="AD22" i="1"/>
  <c r="AF22" i="1" s="1"/>
  <c r="Z22" i="1"/>
  <c r="AA22" i="1" s="1"/>
  <c r="W22" i="1"/>
  <c r="V22" i="1"/>
  <c r="T22" i="1"/>
  <c r="Q22" i="1"/>
  <c r="R22" i="1" s="1"/>
  <c r="AV21" i="1"/>
  <c r="AS21" i="1"/>
  <c r="AR21" i="1"/>
  <c r="AU21" i="1" s="1"/>
  <c r="AO21" i="1"/>
  <c r="AN21" i="1"/>
  <c r="AM21" i="1"/>
  <c r="AL21" i="1"/>
  <c r="AK21" i="1"/>
  <c r="AH21" i="1"/>
  <c r="AG21" i="1"/>
  <c r="AF21" i="1"/>
  <c r="AD21" i="1"/>
  <c r="AE21" i="1" s="1"/>
  <c r="AA21" i="1"/>
  <c r="Z21" i="1"/>
  <c r="W21" i="1"/>
  <c r="V21" i="1"/>
  <c r="T21" i="1"/>
  <c r="R21" i="1"/>
  <c r="Q21" i="1"/>
  <c r="AV20" i="1"/>
  <c r="AU20" i="1"/>
  <c r="AT20" i="1"/>
  <c r="AR20" i="1"/>
  <c r="AS20" i="1" s="1"/>
  <c r="AO20" i="1"/>
  <c r="AK20" i="1"/>
  <c r="AN20" i="1" s="1"/>
  <c r="AH20" i="1"/>
  <c r="AG20" i="1"/>
  <c r="AE20" i="1"/>
  <c r="AD20" i="1"/>
  <c r="AF20" i="1" s="1"/>
  <c r="Z20" i="1"/>
  <c r="AA20" i="1" s="1"/>
  <c r="W20" i="1"/>
  <c r="V20" i="1"/>
  <c r="T20" i="1"/>
  <c r="Q20" i="1"/>
  <c r="R20" i="1" s="1"/>
  <c r="AV19" i="1"/>
  <c r="AS19" i="1"/>
  <c r="AR19" i="1"/>
  <c r="AU19" i="1" s="1"/>
  <c r="AO19" i="1"/>
  <c r="AN19" i="1"/>
  <c r="AM19" i="1"/>
  <c r="AL19" i="1"/>
  <c r="AK19" i="1"/>
  <c r="AH19" i="1"/>
  <c r="AG19" i="1"/>
  <c r="AF19" i="1"/>
  <c r="AD19" i="1"/>
  <c r="AE19" i="1" s="1"/>
  <c r="AA19" i="1"/>
  <c r="Z19" i="1"/>
  <c r="W19" i="1"/>
  <c r="V19" i="1"/>
  <c r="T19" i="1"/>
  <c r="R19" i="1"/>
  <c r="Q19" i="1"/>
  <c r="AV18" i="1"/>
  <c r="AU18" i="1"/>
  <c r="AT18" i="1"/>
  <c r="AR18" i="1"/>
  <c r="AS18" i="1" s="1"/>
  <c r="AO18" i="1"/>
  <c r="AK18" i="1"/>
  <c r="AN18" i="1" s="1"/>
  <c r="AH18" i="1"/>
  <c r="AG18" i="1"/>
  <c r="AE18" i="1"/>
  <c r="AD18" i="1"/>
  <c r="AF18" i="1" s="1"/>
  <c r="Z18" i="1"/>
  <c r="AA18" i="1" s="1"/>
  <c r="W18" i="1"/>
  <c r="V18" i="1"/>
  <c r="T18" i="1"/>
  <c r="Q18" i="1"/>
  <c r="R18" i="1" s="1"/>
  <c r="AU17" i="1"/>
  <c r="AS17" i="1"/>
  <c r="AR17" i="1"/>
  <c r="AV17" i="1" s="1"/>
  <c r="AN17" i="1"/>
  <c r="AM17" i="1"/>
  <c r="AL17" i="1"/>
  <c r="AK17" i="1"/>
  <c r="AO17" i="1" s="1"/>
  <c r="AH17" i="1"/>
  <c r="AG17" i="1"/>
  <c r="AF17" i="1"/>
  <c r="AD17" i="1"/>
  <c r="AE17" i="1" s="1"/>
  <c r="AA17" i="1"/>
  <c r="Z17" i="1"/>
  <c r="V17" i="1"/>
  <c r="W17" i="1" s="1"/>
  <c r="T17" i="1"/>
  <c r="R17" i="1"/>
  <c r="Q17" i="1"/>
  <c r="AU16" i="1"/>
  <c r="AT16" i="1"/>
  <c r="AR16" i="1"/>
  <c r="AS16" i="1" s="1"/>
  <c r="AN16" i="1"/>
  <c r="AK16" i="1"/>
  <c r="AM16" i="1" s="1"/>
  <c r="AH16" i="1"/>
  <c r="AG16" i="1"/>
  <c r="AE16" i="1"/>
  <c r="AD16" i="1"/>
  <c r="AF16" i="1" s="1"/>
  <c r="Z16" i="1"/>
  <c r="AA16" i="1" s="1"/>
  <c r="W16" i="1"/>
  <c r="V16" i="1"/>
  <c r="T16" i="1"/>
  <c r="Q16" i="1"/>
  <c r="R16" i="1" s="1"/>
  <c r="AV15" i="1"/>
  <c r="AS15" i="1"/>
  <c r="AR15" i="1"/>
  <c r="AU15" i="1" s="1"/>
  <c r="AO15" i="1"/>
  <c r="AN15" i="1"/>
  <c r="AM15" i="1"/>
  <c r="AL15" i="1"/>
  <c r="AK15" i="1"/>
  <c r="AH15" i="1"/>
  <c r="AG15" i="1"/>
  <c r="AF15" i="1"/>
  <c r="AD15" i="1"/>
  <c r="AE15" i="1" s="1"/>
  <c r="AA15" i="1"/>
  <c r="Z15" i="1"/>
  <c r="W15" i="1"/>
  <c r="V15" i="1"/>
  <c r="T15" i="1"/>
  <c r="R15" i="1"/>
  <c r="Q15" i="1"/>
  <c r="AU14" i="1"/>
  <c r="AT14" i="1"/>
  <c r="AR14" i="1"/>
  <c r="AS14" i="1" s="1"/>
  <c r="AN14" i="1"/>
  <c r="AK14" i="1"/>
  <c r="AM14" i="1" s="1"/>
  <c r="AH14" i="1"/>
  <c r="AG14" i="1"/>
  <c r="AE14" i="1"/>
  <c r="AD14" i="1"/>
  <c r="AF14" i="1" s="1"/>
  <c r="Z14" i="1"/>
  <c r="AA14" i="1" s="1"/>
  <c r="W14" i="1"/>
  <c r="V14" i="1"/>
  <c r="T14" i="1"/>
  <c r="Q14" i="1"/>
  <c r="R14" i="1" s="1"/>
  <c r="AV13" i="1"/>
  <c r="AS13" i="1"/>
  <c r="AR13" i="1"/>
  <c r="AU13" i="1" s="1"/>
  <c r="AO13" i="1"/>
  <c r="AN13" i="1"/>
  <c r="AM13" i="1"/>
  <c r="AL13" i="1"/>
  <c r="AK13" i="1"/>
  <c r="AH13" i="1"/>
  <c r="AG13" i="1"/>
  <c r="AG8" i="1" s="1"/>
  <c r="AF13" i="1"/>
  <c r="AD13" i="1"/>
  <c r="AE13" i="1" s="1"/>
  <c r="AA13" i="1"/>
  <c r="Z13" i="1"/>
  <c r="Z8" i="1" s="1"/>
  <c r="W13" i="1"/>
  <c r="V13" i="1"/>
  <c r="T13" i="1"/>
  <c r="T6" i="1" s="1"/>
  <c r="R13" i="1"/>
  <c r="Q13" i="1"/>
  <c r="AU12" i="1"/>
  <c r="AT12" i="1"/>
  <c r="AR12" i="1"/>
  <c r="AS12" i="1" s="1"/>
  <c r="AN12" i="1"/>
  <c r="AK12" i="1"/>
  <c r="AK7" i="1" s="1"/>
  <c r="AH12" i="1"/>
  <c r="AH7" i="1" s="1"/>
  <c r="AG12" i="1"/>
  <c r="AE12" i="1"/>
  <c r="AD12" i="1"/>
  <c r="AD7" i="1" s="1"/>
  <c r="Z12" i="1"/>
  <c r="AA12" i="1" s="1"/>
  <c r="W12" i="1"/>
  <c r="V12" i="1"/>
  <c r="V9" i="1" s="1"/>
  <c r="T12" i="1"/>
  <c r="Q12" i="1"/>
  <c r="Q9" i="1" s="1"/>
  <c r="R9" i="1" s="1"/>
  <c r="AR10" i="1"/>
  <c r="AG10" i="1"/>
  <c r="Q10" i="1"/>
  <c r="P10" i="1"/>
  <c r="N10" i="1"/>
  <c r="K10" i="1"/>
  <c r="I10" i="1"/>
  <c r="AR9" i="1"/>
  <c r="AG9" i="1"/>
  <c r="P9" i="1"/>
  <c r="N9" i="1"/>
  <c r="K9" i="1"/>
  <c r="I9" i="1"/>
  <c r="AH8" i="1"/>
  <c r="AD8" i="1"/>
  <c r="V8" i="1"/>
  <c r="W8" i="1" s="1"/>
  <c r="P8" i="1"/>
  <c r="N8" i="1"/>
  <c r="K8" i="1"/>
  <c r="I8" i="1"/>
  <c r="AR7" i="1"/>
  <c r="Z7" i="1"/>
  <c r="P7" i="1"/>
  <c r="N7" i="1"/>
  <c r="K7" i="1"/>
  <c r="I7" i="1"/>
  <c r="AH6" i="1"/>
  <c r="AD6" i="1"/>
  <c r="V6" i="1"/>
  <c r="W6" i="1" s="1"/>
  <c r="P6" i="1"/>
  <c r="N6" i="1"/>
  <c r="K6" i="1"/>
  <c r="I6" i="1"/>
  <c r="AR5" i="1"/>
  <c r="Z5" i="1"/>
  <c r="P5" i="1"/>
  <c r="N5" i="1"/>
  <c r="K5" i="1"/>
  <c r="I5" i="1"/>
  <c r="AC4" i="1"/>
  <c r="Y4" i="1"/>
  <c r="AC3" i="1"/>
  <c r="Y3" i="1"/>
  <c r="AA9" i="1" l="1"/>
  <c r="AO12" i="1"/>
  <c r="AO14" i="1"/>
  <c r="AN76" i="1"/>
  <c r="AM76" i="1"/>
  <c r="AL76" i="1"/>
  <c r="AF79" i="1"/>
  <c r="AE79" i="1"/>
  <c r="AJ3" i="1"/>
  <c r="T5" i="1"/>
  <c r="T8" i="1" s="1"/>
  <c r="AG5" i="1"/>
  <c r="Q6" i="1"/>
  <c r="R6" i="1" s="1"/>
  <c r="AK6" i="1"/>
  <c r="T7" i="1"/>
  <c r="T9" i="1" s="1"/>
  <c r="AG7" i="1"/>
  <c r="Q8" i="1"/>
  <c r="R8" i="1" s="1"/>
  <c r="AK8" i="1"/>
  <c r="AD9" i="1"/>
  <c r="AH9" i="1"/>
  <c r="V10" i="1"/>
  <c r="W10" i="1" s="1"/>
  <c r="AD10" i="1"/>
  <c r="AH10" i="1"/>
  <c r="R12" i="1"/>
  <c r="AF12" i="1"/>
  <c r="AL12" i="1"/>
  <c r="AV12" i="1"/>
  <c r="AT13" i="1"/>
  <c r="AL14" i="1"/>
  <c r="AV14" i="1"/>
  <c r="AT15" i="1"/>
  <c r="AT7" i="1" s="1"/>
  <c r="AL16" i="1"/>
  <c r="AV16" i="1"/>
  <c r="AT17" i="1"/>
  <c r="AL18" i="1"/>
  <c r="AT19" i="1"/>
  <c r="AL20" i="1"/>
  <c r="AT21" i="1"/>
  <c r="AL22" i="1"/>
  <c r="AV22" i="1"/>
  <c r="AA24" i="1"/>
  <c r="AA8" i="1" s="1"/>
  <c r="AM24" i="1"/>
  <c r="AU24" i="1"/>
  <c r="AU6" i="1" s="1"/>
  <c r="AM28" i="1"/>
  <c r="AU28" i="1"/>
  <c r="AO30" i="1"/>
  <c r="AM54" i="1"/>
  <c r="AL54" i="1"/>
  <c r="AM60" i="1"/>
  <c r="AL60" i="1"/>
  <c r="AM66" i="1"/>
  <c r="AL66" i="1"/>
  <c r="AT80" i="1"/>
  <c r="AU80" i="1"/>
  <c r="AS80" i="1"/>
  <c r="AS10" i="1" s="1"/>
  <c r="AM88" i="1"/>
  <c r="AO88" i="1"/>
  <c r="AL88" i="1"/>
  <c r="AN90" i="1"/>
  <c r="AM90" i="1"/>
  <c r="AL90" i="1"/>
  <c r="AO16" i="1"/>
  <c r="AO22" i="1"/>
  <c r="AM72" i="1"/>
  <c r="AL72" i="1"/>
  <c r="AF125" i="1"/>
  <c r="AE125" i="1"/>
  <c r="AJ4" i="1"/>
  <c r="AQ3" i="1"/>
  <c r="AQ4" i="1"/>
  <c r="V5" i="1"/>
  <c r="W5" i="1" s="1"/>
  <c r="AD5" i="1"/>
  <c r="AH5" i="1"/>
  <c r="Z6" i="1"/>
  <c r="AR6" i="1"/>
  <c r="V7" i="1"/>
  <c r="W7" i="1" s="1"/>
  <c r="AR8" i="1"/>
  <c r="AK9" i="1"/>
  <c r="AK10" i="1"/>
  <c r="AM12" i="1"/>
  <c r="AM18" i="1"/>
  <c r="AM20" i="1"/>
  <c r="AE25" i="1"/>
  <c r="AE7" i="1" s="1"/>
  <c r="AM25" i="1"/>
  <c r="AL26" i="1"/>
  <c r="AS26" i="1"/>
  <c r="AS9" i="1" s="1"/>
  <c r="AO27" i="1"/>
  <c r="AE29" i="1"/>
  <c r="AM29" i="1"/>
  <c r="AT30" i="1"/>
  <c r="AV30" i="1"/>
  <c r="AO31" i="1"/>
  <c r="AO33" i="1"/>
  <c r="AO37" i="1"/>
  <c r="AO39" i="1"/>
  <c r="AN42" i="1"/>
  <c r="AL42" i="1"/>
  <c r="AN44" i="1"/>
  <c r="AL44" i="1"/>
  <c r="AO45" i="1"/>
  <c r="AN48" i="1"/>
  <c r="AL48" i="1"/>
  <c r="AO49" i="1"/>
  <c r="AO51" i="1"/>
  <c r="AN52" i="1"/>
  <c r="AM52" i="1"/>
  <c r="AL52" i="1"/>
  <c r="AN58" i="1"/>
  <c r="AM58" i="1"/>
  <c r="AL58" i="1"/>
  <c r="AM64" i="1"/>
  <c r="AL64" i="1"/>
  <c r="AN70" i="1"/>
  <c r="AM70" i="1"/>
  <c r="AL70" i="1"/>
  <c r="AO72" i="1"/>
  <c r="AN74" i="1"/>
  <c r="AM74" i="1"/>
  <c r="AL74" i="1"/>
  <c r="AT76" i="1"/>
  <c r="AU76" i="1"/>
  <c r="AS76" i="1"/>
  <c r="Q5" i="1"/>
  <c r="R5" i="1" s="1"/>
  <c r="AK5" i="1"/>
  <c r="AG6" i="1"/>
  <c r="Q7" i="1"/>
  <c r="R7" i="1" s="1"/>
  <c r="Z9" i="1"/>
  <c r="AL35" i="1"/>
  <c r="AN35" i="1"/>
  <c r="AN7" i="1" s="1"/>
  <c r="AL41" i="1"/>
  <c r="AN41" i="1"/>
  <c r="AN6" i="1" s="1"/>
  <c r="AL43" i="1"/>
  <c r="AN43" i="1"/>
  <c r="AL47" i="1"/>
  <c r="AN47" i="1"/>
  <c r="AM56" i="1"/>
  <c r="AL56" i="1"/>
  <c r="AM62" i="1"/>
  <c r="AL62" i="1"/>
  <c r="AM68" i="1"/>
  <c r="AL68" i="1"/>
  <c r="AL79" i="1"/>
  <c r="AO79" i="1"/>
  <c r="AM79" i="1"/>
  <c r="AN80" i="1"/>
  <c r="AM80" i="1"/>
  <c r="AL80" i="1"/>
  <c r="AT88" i="1"/>
  <c r="AS88" i="1"/>
  <c r="AV88" i="1"/>
  <c r="AV32" i="1"/>
  <c r="AV34" i="1"/>
  <c r="AV36" i="1"/>
  <c r="AV38" i="1"/>
  <c r="AV40" i="1"/>
  <c r="AV46" i="1"/>
  <c r="AV50" i="1"/>
  <c r="AN53" i="1"/>
  <c r="AV54" i="1"/>
  <c r="AV56" i="1"/>
  <c r="AN57" i="1"/>
  <c r="AN59" i="1"/>
  <c r="AV60" i="1"/>
  <c r="AV62" i="1"/>
  <c r="AN63" i="1"/>
  <c r="AV64" i="1"/>
  <c r="AN65" i="1"/>
  <c r="AV66" i="1"/>
  <c r="AV68" i="1"/>
  <c r="AN69" i="1"/>
  <c r="AV72" i="1"/>
  <c r="AO77" i="1"/>
  <c r="AF89" i="1"/>
  <c r="AE89" i="1"/>
  <c r="AS96" i="1"/>
  <c r="AU96" i="1"/>
  <c r="AT96" i="1"/>
  <c r="AO55" i="1"/>
  <c r="AO61" i="1"/>
  <c r="AO67" i="1"/>
  <c r="AO71" i="1"/>
  <c r="AO73" i="1"/>
  <c r="AO75" i="1"/>
  <c r="AE83" i="1"/>
  <c r="AM83" i="1"/>
  <c r="AT84" i="1"/>
  <c r="AS84" i="1"/>
  <c r="AF85" i="1"/>
  <c r="AE85" i="1"/>
  <c r="AN92" i="1"/>
  <c r="AM92" i="1"/>
  <c r="AL92" i="1"/>
  <c r="AF111" i="1"/>
  <c r="AE111" i="1"/>
  <c r="AE77" i="1"/>
  <c r="AE10" i="1" s="1"/>
  <c r="AM77" i="1"/>
  <c r="AL78" i="1"/>
  <c r="AS78" i="1"/>
  <c r="AE81" i="1"/>
  <c r="AM81" i="1"/>
  <c r="AN83" i="1"/>
  <c r="AL84" i="1"/>
  <c r="AT86" i="1"/>
  <c r="AT5" i="1" s="1"/>
  <c r="AS86" i="1"/>
  <c r="AF87" i="1"/>
  <c r="AE87" i="1"/>
  <c r="AM94" i="1"/>
  <c r="AL94" i="1"/>
  <c r="AE95" i="1"/>
  <c r="AF95" i="1"/>
  <c r="AM96" i="1"/>
  <c r="AN96" i="1"/>
  <c r="AL96" i="1"/>
  <c r="AF100" i="1"/>
  <c r="AE100" i="1"/>
  <c r="AF106" i="1"/>
  <c r="AE106" i="1"/>
  <c r="AT114" i="1"/>
  <c r="AS114" i="1"/>
  <c r="AU114" i="1"/>
  <c r="AN114" i="1"/>
  <c r="AM114" i="1"/>
  <c r="AF115" i="1"/>
  <c r="AE115" i="1"/>
  <c r="AT118" i="1"/>
  <c r="AS118" i="1"/>
  <c r="AT120" i="1"/>
  <c r="AS120" i="1"/>
  <c r="AF121" i="1"/>
  <c r="AE121" i="1"/>
  <c r="AO85" i="1"/>
  <c r="AO87" i="1"/>
  <c r="AS90" i="1"/>
  <c r="AE91" i="1"/>
  <c r="AS92" i="1"/>
  <c r="AE93" i="1"/>
  <c r="AT94" i="1"/>
  <c r="AS95" i="1"/>
  <c r="AV97" i="1"/>
  <c r="AE98" i="1"/>
  <c r="AF99" i="1"/>
  <c r="AL100" i="1"/>
  <c r="AT100" i="1"/>
  <c r="AE104" i="1"/>
  <c r="AF105" i="1"/>
  <c r="AL106" i="1"/>
  <c r="AT106" i="1"/>
  <c r="AE110" i="1"/>
  <c r="AT112" i="1"/>
  <c r="AS112" i="1"/>
  <c r="AL114" i="1"/>
  <c r="AT116" i="1"/>
  <c r="AS116" i="1"/>
  <c r="AL118" i="1"/>
  <c r="AF119" i="1"/>
  <c r="AE119" i="1"/>
  <c r="AL120" i="1"/>
  <c r="AT122" i="1"/>
  <c r="AS122" i="1"/>
  <c r="AF123" i="1"/>
  <c r="AE123" i="1"/>
  <c r="AT95" i="1"/>
  <c r="AF97" i="1"/>
  <c r="AL98" i="1"/>
  <c r="AT98" i="1"/>
  <c r="AS99" i="1"/>
  <c r="AN100" i="1"/>
  <c r="AU100" i="1"/>
  <c r="AF103" i="1"/>
  <c r="AL104" i="1"/>
  <c r="AT104" i="1"/>
  <c r="AS105" i="1"/>
  <c r="AN106" i="1"/>
  <c r="AU106" i="1"/>
  <c r="AF109" i="1"/>
  <c r="AL110" i="1"/>
  <c r="AT110" i="1"/>
  <c r="AL112" i="1"/>
  <c r="AF113" i="1"/>
  <c r="AE113" i="1"/>
  <c r="AN116" i="1"/>
  <c r="AM116" i="1"/>
  <c r="AU116" i="1"/>
  <c r="AF117" i="1"/>
  <c r="AE117" i="1"/>
  <c r="AV118" i="1"/>
  <c r="AV120" i="1"/>
  <c r="AL122" i="1"/>
  <c r="AT124" i="1"/>
  <c r="AS124" i="1"/>
  <c r="AO121" i="1"/>
  <c r="AO123" i="1"/>
  <c r="AE5" i="1" l="1"/>
  <c r="AM8" i="1"/>
  <c r="AM6" i="1"/>
  <c r="AM10" i="1"/>
  <c r="AM9" i="1"/>
  <c r="AM7" i="1"/>
  <c r="AM5" i="1"/>
  <c r="AU9" i="1"/>
  <c r="AN5" i="1"/>
  <c r="AL10" i="1"/>
  <c r="AL9" i="1"/>
  <c r="AL8" i="1"/>
  <c r="AL6" i="1"/>
  <c r="AL7" i="1"/>
  <c r="AL5" i="1"/>
  <c r="AN10" i="1"/>
  <c r="AT9" i="1"/>
  <c r="AU8" i="1"/>
  <c r="AE6" i="1"/>
  <c r="AS5" i="1"/>
  <c r="AS6" i="1"/>
  <c r="AN8" i="1"/>
  <c r="AU7" i="1"/>
  <c r="AA10" i="1"/>
  <c r="AV10" i="1"/>
  <c r="AV9" i="1"/>
  <c r="AV8" i="1"/>
  <c r="AV6" i="1"/>
  <c r="AV7" i="1"/>
  <c r="AV5" i="1"/>
  <c r="AT10" i="1"/>
  <c r="AU10" i="1"/>
  <c r="AF10" i="1"/>
  <c r="AF9" i="1"/>
  <c r="AF8" i="1"/>
  <c r="AF6" i="1"/>
  <c r="AF7" i="1"/>
  <c r="AF5" i="1"/>
  <c r="AN9" i="1"/>
  <c r="AS7" i="1"/>
  <c r="AS8" i="1"/>
  <c r="AA5" i="1"/>
  <c r="AA6" i="1"/>
  <c r="AO7" i="1"/>
  <c r="AO5" i="1"/>
  <c r="AO10" i="1"/>
  <c r="AO9" i="1"/>
  <c r="AO8" i="1"/>
  <c r="AO6" i="1"/>
  <c r="AU5" i="1"/>
  <c r="AE9" i="1"/>
  <c r="AT8" i="1"/>
  <c r="AT6" i="1"/>
  <c r="AE8" i="1"/>
  <c r="AA7" i="1"/>
</calcChain>
</file>

<file path=xl/sharedStrings.xml><?xml version="1.0" encoding="utf-8"?>
<sst xmlns="http://schemas.openxmlformats.org/spreadsheetml/2006/main" count="766" uniqueCount="436">
  <si>
    <t xml:space="preserve"> </t>
  </si>
  <si>
    <t>O - L</t>
  </si>
  <si>
    <t>J - H</t>
  </si>
  <si>
    <t>K - I</t>
  </si>
  <si>
    <t>P - K</t>
  </si>
  <si>
    <t>P - N</t>
  </si>
  <si>
    <t>P - I</t>
  </si>
  <si>
    <t>ID</t>
  </si>
  <si>
    <t>StNo</t>
  </si>
  <si>
    <t>Street</t>
  </si>
  <si>
    <t>Sfx</t>
  </si>
  <si>
    <t>U</t>
  </si>
  <si>
    <t>Bk</t>
  </si>
  <si>
    <t>Pg</t>
  </si>
  <si>
    <t>Dd Dte</t>
  </si>
  <si>
    <t>Dd Amt</t>
  </si>
  <si>
    <t>Mtg Dte</t>
  </si>
  <si>
    <t>Mtg Amt</t>
  </si>
  <si>
    <t>Auct</t>
  </si>
  <si>
    <t>FD Dte</t>
  </si>
  <si>
    <t>FD Amt</t>
  </si>
  <si>
    <t>3P Dte</t>
  </si>
  <si>
    <t>3P Amt</t>
  </si>
  <si>
    <t>Days from Auct to 3P Dte</t>
  </si>
  <si>
    <t>Years/months Auct to 3P Dte</t>
  </si>
  <si>
    <t>Mort Type</t>
  </si>
  <si>
    <t>Days from Purch to Refi</t>
  </si>
  <si>
    <t>Years/months from Purch to Refi</t>
  </si>
  <si>
    <t>Equity Extraction at Refi</t>
  </si>
  <si>
    <t>Only those who refinanced for more than the original amount</t>
  </si>
  <si>
    <t>3rd Party Amount - Mtg Amount</t>
  </si>
  <si>
    <t>Only those with 3rd Party Amount &lt; Mtg Amount</t>
  </si>
  <si>
    <t>Only those with 3rd Party Amount &gt; Mtg Amount</t>
  </si>
  <si>
    <t>Purchase Only</t>
  </si>
  <si>
    <t xml:space="preserve">Refinace Only </t>
  </si>
  <si>
    <t>3rd Party Amount - Foreclosure Deed Amount</t>
  </si>
  <si>
    <t>Only those with 3rd Party Amount &lt; Foreclosure Deed Amount</t>
  </si>
  <si>
    <t>Only those with 3rd Party Amount &gt; Foreclosure Deed Amount</t>
  </si>
  <si>
    <t>3rd Party Amount - Original Deed Amount</t>
  </si>
  <si>
    <t>Only those with 3rd Party Amount &lt; Original Deed Amount</t>
  </si>
  <si>
    <t>Only those with 3rd Party Amount &gt; Original Deed Amount</t>
  </si>
  <si>
    <t>Extracted equity</t>
  </si>
  <si>
    <t>3PAmount&lt;Mtg Amount</t>
  </si>
  <si>
    <t>3PAmount&lt;FD Amount</t>
  </si>
  <si>
    <t xml:space="preserve"> Original Deed Amount &gt; 3P Amount</t>
  </si>
  <si>
    <t>Did not extract equity</t>
  </si>
  <si>
    <t>3PAmount&gt;Mfg Amount</t>
  </si>
  <si>
    <t>3P Amount&gt;FD Amount</t>
  </si>
  <si>
    <t xml:space="preserve"> Original Deed Amount &lt; 3P Amount</t>
  </si>
  <si>
    <t>Minimum</t>
  </si>
  <si>
    <t>Purchase</t>
  </si>
  <si>
    <t>25th percentile</t>
  </si>
  <si>
    <t>Refinance</t>
  </si>
  <si>
    <t>Mean</t>
  </si>
  <si>
    <t>Total</t>
  </si>
  <si>
    <t>Median</t>
  </si>
  <si>
    <t>Purchase %</t>
  </si>
  <si>
    <t>75th percentile</t>
  </si>
  <si>
    <t>Refinance %</t>
  </si>
  <si>
    <t>10 years, 0 months</t>
  </si>
  <si>
    <t>Max</t>
  </si>
  <si>
    <t>6 years, 0 months</t>
  </si>
  <si>
    <t>99</t>
  </si>
  <si>
    <t xml:space="preserve">3RD </t>
  </si>
  <si>
    <t>ST</t>
  </si>
  <si>
    <t/>
  </si>
  <si>
    <t>26515</t>
  </si>
  <si>
    <t>185</t>
  </si>
  <si>
    <t>44</t>
  </si>
  <si>
    <t>44-46 WEST 4TH</t>
  </si>
  <si>
    <t>24330</t>
  </si>
  <si>
    <t>261</t>
  </si>
  <si>
    <t>118</t>
  </si>
  <si>
    <t>4TH</t>
  </si>
  <si>
    <t>AVE</t>
  </si>
  <si>
    <t>23961</t>
  </si>
  <si>
    <t>241</t>
  </si>
  <si>
    <t>18</t>
  </si>
  <si>
    <t>WEST FIFTH</t>
  </si>
  <si>
    <t>24040</t>
  </si>
  <si>
    <t>178</t>
  </si>
  <si>
    <t>134</t>
  </si>
  <si>
    <t>6TH</t>
  </si>
  <si>
    <t>24019</t>
  </si>
  <si>
    <t>011</t>
  </si>
  <si>
    <t>5</t>
  </si>
  <si>
    <t>WEST TENTH</t>
  </si>
  <si>
    <t>28765</t>
  </si>
  <si>
    <t>132</t>
  </si>
  <si>
    <t>11</t>
  </si>
  <si>
    <t>EAST NINETEENTH</t>
  </si>
  <si>
    <t>24927</t>
  </si>
  <si>
    <t>031</t>
  </si>
  <si>
    <t>32</t>
  </si>
  <si>
    <t>19th</t>
  </si>
  <si>
    <t>26193</t>
  </si>
  <si>
    <t>260</t>
  </si>
  <si>
    <t>130</t>
  </si>
  <si>
    <t>A</t>
  </si>
  <si>
    <t>25773</t>
  </si>
  <si>
    <t>188</t>
  </si>
  <si>
    <t>194</t>
  </si>
  <si>
    <t>27710</t>
  </si>
  <si>
    <t>121</t>
  </si>
  <si>
    <t>308</t>
  </si>
  <si>
    <t>ACROPOLIS</t>
  </si>
  <si>
    <t>RD</t>
  </si>
  <si>
    <t>24883</t>
  </si>
  <si>
    <t>245</t>
  </si>
  <si>
    <t>40</t>
  </si>
  <si>
    <t>ACTON</t>
  </si>
  <si>
    <t>24110</t>
  </si>
  <si>
    <t>235</t>
  </si>
  <si>
    <t>unknown</t>
  </si>
  <si>
    <t xml:space="preserve">AGAWAM                        </t>
  </si>
  <si>
    <t xml:space="preserve">ST   </t>
  </si>
  <si>
    <t>ALMA</t>
  </si>
  <si>
    <t>AMES</t>
  </si>
  <si>
    <t>24519</t>
  </si>
  <si>
    <t>028</t>
  </si>
  <si>
    <t>AUBURN</t>
  </si>
  <si>
    <t>27925</t>
  </si>
  <si>
    <t>087</t>
  </si>
  <si>
    <t>AVON</t>
  </si>
  <si>
    <t>24633</t>
  </si>
  <si>
    <t>250</t>
  </si>
  <si>
    <t>BACHMAN</t>
  </si>
  <si>
    <t>24739</t>
  </si>
  <si>
    <t>043</t>
  </si>
  <si>
    <t xml:space="preserve">BALDWIN                       </t>
  </si>
  <si>
    <t>026841000063</t>
  </si>
  <si>
    <t>202</t>
  </si>
  <si>
    <t>BARKER</t>
  </si>
  <si>
    <t>27772</t>
  </si>
  <si>
    <t>019</t>
  </si>
  <si>
    <t>254</t>
  </si>
  <si>
    <t>BEACON</t>
  </si>
  <si>
    <t>00207</t>
  </si>
  <si>
    <t>71</t>
  </si>
  <si>
    <t>BEAULIEU</t>
  </si>
  <si>
    <t>24805</t>
  </si>
  <si>
    <t>190</t>
  </si>
  <si>
    <t>150</t>
  </si>
  <si>
    <t>BEECH</t>
  </si>
  <si>
    <t>41</t>
  </si>
  <si>
    <t>BELLEVUE</t>
  </si>
  <si>
    <t>24902</t>
  </si>
  <si>
    <t>268</t>
  </si>
  <si>
    <t>106</t>
  </si>
  <si>
    <t>BILLINGS</t>
  </si>
  <si>
    <t>24063</t>
  </si>
  <si>
    <t>151</t>
  </si>
  <si>
    <t xml:space="preserve">BLINKHORN                     </t>
  </si>
  <si>
    <t xml:space="preserve">AVE  </t>
  </si>
  <si>
    <t>028701000099</t>
  </si>
  <si>
    <t>BLOSSOM</t>
  </si>
  <si>
    <t>24068</t>
  </si>
  <si>
    <t xml:space="preserve">BOWERS                        </t>
  </si>
  <si>
    <t>026689000040</t>
  </si>
  <si>
    <t>17</t>
  </si>
  <si>
    <t>BOYLSTON</t>
  </si>
  <si>
    <t>LN</t>
  </si>
  <si>
    <t>24773</t>
  </si>
  <si>
    <t>033</t>
  </si>
  <si>
    <t>124</t>
  </si>
  <si>
    <t>BUNKER HILL</t>
  </si>
  <si>
    <t>26427</t>
  </si>
  <si>
    <t>008</t>
  </si>
  <si>
    <t>10</t>
  </si>
  <si>
    <t>BURNABY</t>
  </si>
  <si>
    <t>24511</t>
  </si>
  <si>
    <t>223</t>
  </si>
  <si>
    <t>14</t>
  </si>
  <si>
    <t>BURNS</t>
  </si>
  <si>
    <t>24167</t>
  </si>
  <si>
    <t>193</t>
  </si>
  <si>
    <t>76-78</t>
  </si>
  <si>
    <t>CANTON</t>
  </si>
  <si>
    <t>24599</t>
  </si>
  <si>
    <t>284</t>
  </si>
  <si>
    <t>154</t>
  </si>
  <si>
    <t>CARLISLE</t>
  </si>
  <si>
    <t>25160</t>
  </si>
  <si>
    <t>104</t>
  </si>
  <si>
    <t>607</t>
  </si>
  <si>
    <t>CHELMSFORD</t>
  </si>
  <si>
    <t>27510</t>
  </si>
  <si>
    <t>CLINTON</t>
  </si>
  <si>
    <t>24046</t>
  </si>
  <si>
    <t>279</t>
  </si>
  <si>
    <t>69</t>
  </si>
  <si>
    <t>COBURN</t>
  </si>
  <si>
    <t>DR</t>
  </si>
  <si>
    <t>24998</t>
  </si>
  <si>
    <t>286</t>
  </si>
  <si>
    <t>84</t>
  </si>
  <si>
    <t>00204</t>
  </si>
  <si>
    <t>137</t>
  </si>
  <si>
    <t>COREY</t>
  </si>
  <si>
    <t>24971</t>
  </si>
  <si>
    <t>142</t>
  </si>
  <si>
    <t>34</t>
  </si>
  <si>
    <t>DOVER</t>
  </si>
  <si>
    <t>26173</t>
  </si>
  <si>
    <t>100</t>
  </si>
  <si>
    <t>61</t>
  </si>
  <si>
    <t>DRACUT</t>
  </si>
  <si>
    <t>25221</t>
  </si>
  <si>
    <t>256</t>
  </si>
  <si>
    <t>DUTTON</t>
  </si>
  <si>
    <t>4</t>
  </si>
  <si>
    <t>23852</t>
  </si>
  <si>
    <t>239</t>
  </si>
  <si>
    <t>92</t>
  </si>
  <si>
    <t>EAST</t>
  </si>
  <si>
    <t>006</t>
  </si>
  <si>
    <t>155</t>
  </si>
  <si>
    <t>EAST MEADOW</t>
  </si>
  <si>
    <t>23936</t>
  </si>
  <si>
    <t>078</t>
  </si>
  <si>
    <t>56-58</t>
  </si>
  <si>
    <t>ELLIS</t>
  </si>
  <si>
    <t>26499</t>
  </si>
  <si>
    <t>181</t>
  </si>
  <si>
    <t>114-116</t>
  </si>
  <si>
    <t>ENNELL</t>
  </si>
  <si>
    <t>23902</t>
  </si>
  <si>
    <t>133</t>
  </si>
  <si>
    <t>117-119</t>
  </si>
  <si>
    <t>25627</t>
  </si>
  <si>
    <t>214</t>
  </si>
  <si>
    <t>93</t>
  </si>
  <si>
    <t>EPPING</t>
  </si>
  <si>
    <t>24023</t>
  </si>
  <si>
    <t>158</t>
  </si>
  <si>
    <t>236</t>
  </si>
  <si>
    <t>FAIRMOUNT</t>
  </si>
  <si>
    <t>25007</t>
  </si>
  <si>
    <t>289</t>
  </si>
  <si>
    <t>220</t>
  </si>
  <si>
    <t>FLETCHER</t>
  </si>
  <si>
    <t>29018</t>
  </si>
  <si>
    <t>218</t>
  </si>
  <si>
    <t>157-159</t>
  </si>
  <si>
    <t>FORT HILL</t>
  </si>
  <si>
    <t>27454</t>
  </si>
  <si>
    <t>034</t>
  </si>
  <si>
    <t>125-127</t>
  </si>
  <si>
    <t>25291</t>
  </si>
  <si>
    <t xml:space="preserve">FREMONT                       </t>
  </si>
  <si>
    <t>028576000066</t>
  </si>
  <si>
    <t>GATES</t>
  </si>
  <si>
    <t>24968</t>
  </si>
  <si>
    <t>164</t>
  </si>
  <si>
    <t xml:space="preserve">GERTRUDE                      </t>
  </si>
  <si>
    <t>019745000077</t>
  </si>
  <si>
    <t xml:space="preserve">GORHAM                        </t>
  </si>
  <si>
    <t>021364000029</t>
  </si>
  <si>
    <t>190-192</t>
  </si>
  <si>
    <t>HUMPHREY</t>
  </si>
  <si>
    <t>23875</t>
  </si>
  <si>
    <t>141</t>
  </si>
  <si>
    <t>JEWETT</t>
  </si>
  <si>
    <t>23962</t>
  </si>
  <si>
    <t>230</t>
  </si>
  <si>
    <t>x100</t>
  </si>
  <si>
    <t xml:space="preserve">LAFAYETTE                     </t>
  </si>
  <si>
    <t>025004000081</t>
  </si>
  <si>
    <t>x214</t>
  </si>
  <si>
    <t xml:space="preserve">LAKEVIEW                      </t>
  </si>
  <si>
    <t>028445000112</t>
  </si>
  <si>
    <t>LAURIE</t>
  </si>
  <si>
    <t>00206</t>
  </si>
  <si>
    <t>097</t>
  </si>
  <si>
    <t>228</t>
  </si>
  <si>
    <t>LAWRENCE</t>
  </si>
  <si>
    <t>24778</t>
  </si>
  <si>
    <t>146</t>
  </si>
  <si>
    <t>900</t>
  </si>
  <si>
    <t>7</t>
  </si>
  <si>
    <t>24665</t>
  </si>
  <si>
    <t>237</t>
  </si>
  <si>
    <t>LIBERTY</t>
  </si>
  <si>
    <t>23766</t>
  </si>
  <si>
    <t>287</t>
  </si>
  <si>
    <t>47</t>
  </si>
  <si>
    <t>MAGNOLIA</t>
  </si>
  <si>
    <t>24042</t>
  </si>
  <si>
    <t>206</t>
  </si>
  <si>
    <t>MARIPOSA</t>
  </si>
  <si>
    <t>24746</t>
  </si>
  <si>
    <t>21</t>
  </si>
  <si>
    <t>MARSH</t>
  </si>
  <si>
    <t>24457</t>
  </si>
  <si>
    <t>MARY THERESA</t>
  </si>
  <si>
    <t>TER</t>
  </si>
  <si>
    <t>028920000112</t>
  </si>
  <si>
    <t>999</t>
  </si>
  <si>
    <t>MIDDLESEX</t>
  </si>
  <si>
    <t>25586</t>
  </si>
  <si>
    <t>047</t>
  </si>
  <si>
    <t>1011</t>
  </si>
  <si>
    <t>23805</t>
  </si>
  <si>
    <t>060</t>
  </si>
  <si>
    <t>1887-88</t>
  </si>
  <si>
    <t>113</t>
  </si>
  <si>
    <t>MIDLAND</t>
  </si>
  <si>
    <t>24724</t>
  </si>
  <si>
    <t>184</t>
  </si>
  <si>
    <t>88</t>
  </si>
  <si>
    <t>MONTGOMERY</t>
  </si>
  <si>
    <t>25940</t>
  </si>
  <si>
    <t>005</t>
  </si>
  <si>
    <t>17-19</t>
  </si>
  <si>
    <t>MYRTLE</t>
  </si>
  <si>
    <t>23920</t>
  </si>
  <si>
    <t>225</t>
  </si>
  <si>
    <t>25</t>
  </si>
  <si>
    <t>NELSON</t>
  </si>
  <si>
    <t>25848</t>
  </si>
  <si>
    <t>297</t>
  </si>
  <si>
    <t>16</t>
  </si>
  <si>
    <t>OLD FERRY</t>
  </si>
  <si>
    <t>26568</t>
  </si>
  <si>
    <t>180</t>
  </si>
  <si>
    <t>OLIVER</t>
  </si>
  <si>
    <t>25141</t>
  </si>
  <si>
    <t>023</t>
  </si>
  <si>
    <t>122</t>
  </si>
  <si>
    <t>PARKER</t>
  </si>
  <si>
    <t>24848</t>
  </si>
  <si>
    <t>049</t>
  </si>
  <si>
    <t>24201</t>
  </si>
  <si>
    <t>162</t>
  </si>
  <si>
    <t>029139000159</t>
  </si>
  <si>
    <t>PAWTUCKET</t>
  </si>
  <si>
    <t xml:space="preserve">BLVD </t>
  </si>
  <si>
    <t>024942000236</t>
  </si>
  <si>
    <t>1215</t>
  </si>
  <si>
    <t>BLVD</t>
  </si>
  <si>
    <t>43</t>
  </si>
  <si>
    <t xml:space="preserve">PERRY                         </t>
  </si>
  <si>
    <t>028585000278</t>
  </si>
  <si>
    <t>75</t>
  </si>
  <si>
    <t>PLAIN</t>
  </si>
  <si>
    <t>23917</t>
  </si>
  <si>
    <t>343</t>
  </si>
  <si>
    <t>PRINCETON</t>
  </si>
  <si>
    <t>25003</t>
  </si>
  <si>
    <t>083</t>
  </si>
  <si>
    <t>570</t>
  </si>
  <si>
    <t>28513</t>
  </si>
  <si>
    <t>174</t>
  </si>
  <si>
    <t xml:space="preserve">PROSPECT                      </t>
  </si>
  <si>
    <t>027027000023</t>
  </si>
  <si>
    <t>232</t>
  </si>
  <si>
    <t>REMINGTON</t>
  </si>
  <si>
    <t>27076</t>
  </si>
  <si>
    <t>35</t>
  </si>
  <si>
    <t>RHODORA</t>
  </si>
  <si>
    <t>26411</t>
  </si>
  <si>
    <t>ROBBINS</t>
  </si>
  <si>
    <t>24844</t>
  </si>
  <si>
    <t>148</t>
  </si>
  <si>
    <t>SALEM</t>
  </si>
  <si>
    <t>24812</t>
  </si>
  <si>
    <t>SCHOOL</t>
  </si>
  <si>
    <t>029237000055</t>
  </si>
  <si>
    <t>46-48</t>
  </si>
  <si>
    <t>SIDNEY</t>
  </si>
  <si>
    <t>1910</t>
  </si>
  <si>
    <t>SKYLINE</t>
  </si>
  <si>
    <t>25247</t>
  </si>
  <si>
    <t>101</t>
  </si>
  <si>
    <t>SPARKS</t>
  </si>
  <si>
    <t>1</t>
  </si>
  <si>
    <t>24548</t>
  </si>
  <si>
    <t>069</t>
  </si>
  <si>
    <t xml:space="preserve">STACKPOLE                     </t>
  </si>
  <si>
    <t>028550000264</t>
  </si>
  <si>
    <t>50</t>
  </si>
  <si>
    <t>STATE</t>
  </si>
  <si>
    <t>24569</t>
  </si>
  <si>
    <t>183</t>
  </si>
  <si>
    <t>STEVENS</t>
  </si>
  <si>
    <t>26369</t>
  </si>
  <si>
    <t>030</t>
  </si>
  <si>
    <t>30</t>
  </si>
  <si>
    <t>TALBOT</t>
  </si>
  <si>
    <t>9</t>
  </si>
  <si>
    <t>THORNCLIFF</t>
  </si>
  <si>
    <t>29225</t>
  </si>
  <si>
    <t>182</t>
  </si>
  <si>
    <t>56</t>
  </si>
  <si>
    <t>TILTON</t>
  </si>
  <si>
    <t>29221</t>
  </si>
  <si>
    <t>337</t>
  </si>
  <si>
    <t>TOTMAN</t>
  </si>
  <si>
    <t>24577</t>
  </si>
  <si>
    <t>065</t>
  </si>
  <si>
    <t>33</t>
  </si>
  <si>
    <t>TROTTING PARK</t>
  </si>
  <si>
    <t>24058</t>
  </si>
  <si>
    <t>212</t>
  </si>
  <si>
    <t>438</t>
  </si>
  <si>
    <t>VARNUM</t>
  </si>
  <si>
    <t>23764</t>
  </si>
  <si>
    <t>156</t>
  </si>
  <si>
    <t>583</t>
  </si>
  <si>
    <t>27246</t>
  </si>
  <si>
    <t>092</t>
  </si>
  <si>
    <t xml:space="preserve">VIRGINIA                      </t>
  </si>
  <si>
    <t>020831000268</t>
  </si>
  <si>
    <t>19</t>
  </si>
  <si>
    <t>WARWICK</t>
  </si>
  <si>
    <t>25486</t>
  </si>
  <si>
    <t>001</t>
  </si>
  <si>
    <t>WEDGE</t>
  </si>
  <si>
    <t>28156</t>
  </si>
  <si>
    <t>87</t>
  </si>
  <si>
    <t>WEST ALBERT</t>
  </si>
  <si>
    <t>26622</t>
  </si>
  <si>
    <t>383</t>
  </si>
  <si>
    <t>WESTFORD</t>
  </si>
  <si>
    <t>28617</t>
  </si>
  <si>
    <t>242</t>
  </si>
  <si>
    <t>WILLOW</t>
  </si>
  <si>
    <t>23868</t>
  </si>
  <si>
    <t>WOBURN</t>
  </si>
  <si>
    <t>25018</t>
  </si>
  <si>
    <t>291</t>
  </si>
  <si>
    <t>WOODWARD</t>
  </si>
  <si>
    <t>029099000161</t>
  </si>
  <si>
    <t>5-7</t>
  </si>
  <si>
    <t>WRIGHT</t>
  </si>
  <si>
    <t>24867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</si>
</sst>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yy;@"/>
    <numFmt numFmtId="165" formatCode="&quot;$&quot;#,##0"/>
  </numFmts>
  <fonts count="6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A5D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9" fontId="2" fillId="0" borderId="1" xfId="2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/>
    </xf>
    <xf numFmtId="16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1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2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164" fontId="2" fillId="3" borderId="0" xfId="0" applyNumberFormat="1" applyFont="1" applyFill="1" applyBorder="1" applyAlignment="1">
      <alignment horizontal="right" vertical="center"/>
    </xf>
    <xf numFmtId="1" fontId="2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rgb="FFE6E7E8"/>
        </patternFill>
      </fill>
    </dxf>
    <dxf>
      <fill>
        <patternFill>
          <bgColor rgb="FFE6E7E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rbb-v2018-01">
  <a:themeElements>
    <a:clrScheme name="frbb-excel-palette-v2018-01">
      <a:dk1>
        <a:srgbClr val="6D6E71"/>
      </a:dk1>
      <a:lt1>
        <a:srgbClr val="FFFFFF"/>
      </a:lt1>
      <a:dk2>
        <a:srgbClr val="003A5D"/>
      </a:dk2>
      <a:lt2>
        <a:srgbClr val="E6E7E8"/>
      </a:lt2>
      <a:accent1>
        <a:srgbClr val="4D86A0"/>
      </a:accent1>
      <a:accent2>
        <a:srgbClr val="BF3C4E"/>
      </a:accent2>
      <a:accent3>
        <a:srgbClr val="71A951"/>
      </a:accent3>
      <a:accent4>
        <a:srgbClr val="E08650"/>
      </a:accent4>
      <a:accent5>
        <a:srgbClr val="906D96"/>
      </a:accent5>
      <a:accent6>
        <a:srgbClr val="FFD26E"/>
      </a:accent6>
      <a:hlink>
        <a:srgbClr val="4D86A0"/>
      </a:hlink>
      <a:folHlink>
        <a:srgbClr val="A7A9AC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frbb-v2018-01" id="{B40F399E-7FED-A84E-8D54-6D20AD2C0CB2}" vid="{67D717AB-4F35-E040-82AE-7FE6C0CE1E7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53"/>
  <sheetViews>
    <sheetView tabSelected="1" topLeftCell="AG88" workbookViewId="0">
      <selection activeCell="F17" sqref="F17"/>
    </sheetView>
  </sheetViews>
  <sheetFormatPr defaultColWidth="16.44140625" defaultRowHeight="12.75" x14ac:dyDescent="0.2"/>
  <cols>
    <col min="1" max="1" width="4" style="10" customWidth="1"/>
    <col min="2" max="2" width="7.6640625" style="11" customWidth="1"/>
    <col min="3" max="3" width="20.5546875" style="12" customWidth="1"/>
    <col min="4" max="4" width="6.5546875" style="12" customWidth="1"/>
    <col min="5" max="5" width="2.88671875" style="12" customWidth="1"/>
    <col min="6" max="7" width="13.88671875" style="12" customWidth="1"/>
    <col min="8" max="8" width="14.44140625" style="13" customWidth="1"/>
    <col min="9" max="9" width="9.33203125" style="11" customWidth="1"/>
    <col min="10" max="10" width="10.6640625" style="13" customWidth="1"/>
    <col min="11" max="11" width="9.44140625" style="11" customWidth="1"/>
    <col min="12" max="13" width="10.6640625" style="13" customWidth="1"/>
    <col min="14" max="14" width="8.88671875" style="14" customWidth="1"/>
    <col min="15" max="15" width="10.6640625" style="13" customWidth="1"/>
    <col min="16" max="16" width="8.88671875" style="14" customWidth="1"/>
    <col min="17" max="17" width="13.33203125" style="11" customWidth="1"/>
    <col min="18" max="18" width="17.44140625" style="11" customWidth="1"/>
    <col min="19" max="19" width="11.6640625" style="11" customWidth="1"/>
    <col min="20" max="20" width="10.44140625" style="11" customWidth="1"/>
    <col min="21" max="21" width="14.44140625" style="11" customWidth="1"/>
    <col min="22" max="22" width="16.33203125" style="11" customWidth="1"/>
    <col min="23" max="23" width="18.44140625" style="11" customWidth="1"/>
    <col min="24" max="24" width="20.44140625" style="11" customWidth="1"/>
    <col min="25" max="25" width="14.44140625" style="11" customWidth="1"/>
    <col min="26" max="26" width="16.44140625" style="11"/>
    <col min="27" max="27" width="15.6640625" style="11" customWidth="1"/>
    <col min="28" max="28" width="23.88671875" style="11" customWidth="1"/>
    <col min="29" max="29" width="14.44140625" style="11" customWidth="1"/>
    <col min="30" max="30" width="14.33203125" style="11" customWidth="1"/>
    <col min="31" max="32" width="15.33203125" style="11" customWidth="1"/>
    <col min="33" max="33" width="14.33203125" style="11" customWidth="1"/>
    <col min="34" max="34" width="13.44140625" style="11" customWidth="1"/>
    <col min="35" max="35" width="22.6640625" style="11" customWidth="1"/>
    <col min="36" max="36" width="14.44140625" style="11" customWidth="1"/>
    <col min="37" max="37" width="16.44140625" style="11"/>
    <col min="38" max="38" width="49.5546875" style="11" customWidth="1"/>
    <col min="39" max="39" width="57.33203125" style="11" customWidth="1"/>
    <col min="40" max="40" width="14.33203125" style="11" customWidth="1"/>
    <col min="41" max="41" width="13.44140625" style="11" customWidth="1"/>
    <col min="42" max="42" width="33.44140625" style="11" customWidth="1"/>
    <col min="43" max="43" width="14.44140625" style="11" customWidth="1"/>
    <col min="44" max="44" width="13.44140625" style="11" customWidth="1"/>
    <col min="45" max="46" width="15.33203125" style="11" customWidth="1"/>
    <col min="47" max="47" width="14.33203125" style="11" customWidth="1"/>
    <col min="48" max="48" width="13.44140625" style="11" customWidth="1"/>
    <col min="49" max="16384" width="16.44140625" style="15"/>
  </cols>
  <sheetData>
    <row r="1" spans="1:48" s="52" customFormat="1" x14ac:dyDescent="0.2">
      <c r="A1" s="47"/>
      <c r="B1" s="48"/>
      <c r="C1" s="49"/>
      <c r="D1" s="49"/>
      <c r="E1" s="49"/>
      <c r="F1" s="49"/>
      <c r="G1" s="49"/>
      <c r="H1" s="50" t="s">
        <v>0</v>
      </c>
      <c r="I1" s="48"/>
      <c r="J1" s="50"/>
      <c r="K1" s="48"/>
      <c r="L1" s="50"/>
      <c r="M1" s="50"/>
      <c r="N1" s="51"/>
      <c r="O1" s="50"/>
      <c r="P1" s="51"/>
      <c r="Q1" s="48" t="s">
        <v>1</v>
      </c>
      <c r="R1" s="48" t="s">
        <v>1</v>
      </c>
      <c r="S1" s="48"/>
      <c r="T1" s="48"/>
      <c r="U1" s="48"/>
      <c r="V1" s="48" t="s">
        <v>2</v>
      </c>
      <c r="W1" s="48" t="s">
        <v>2</v>
      </c>
      <c r="X1" s="48"/>
      <c r="Y1" s="48" t="s">
        <v>3</v>
      </c>
      <c r="Z1" s="48" t="s">
        <v>3</v>
      </c>
      <c r="AA1" s="48" t="s">
        <v>3</v>
      </c>
      <c r="AB1" s="48"/>
      <c r="AC1" s="48" t="s">
        <v>4</v>
      </c>
      <c r="AD1" s="48" t="s">
        <v>4</v>
      </c>
      <c r="AE1" s="48" t="s">
        <v>4</v>
      </c>
      <c r="AF1" s="48" t="s">
        <v>4</v>
      </c>
      <c r="AG1" s="48" t="s">
        <v>4</v>
      </c>
      <c r="AH1" s="48" t="s">
        <v>4</v>
      </c>
      <c r="AI1" s="48"/>
      <c r="AJ1" s="48" t="s">
        <v>5</v>
      </c>
      <c r="AK1" s="48" t="s">
        <v>5</v>
      </c>
      <c r="AL1" s="48" t="s">
        <v>5</v>
      </c>
      <c r="AM1" s="48" t="s">
        <v>5</v>
      </c>
      <c r="AN1" s="48" t="s">
        <v>5</v>
      </c>
      <c r="AO1" s="48" t="s">
        <v>5</v>
      </c>
      <c r="AP1" s="48"/>
      <c r="AQ1" s="48" t="s">
        <v>6</v>
      </c>
      <c r="AR1" s="48" t="s">
        <v>6</v>
      </c>
      <c r="AS1" s="48" t="s">
        <v>6</v>
      </c>
      <c r="AT1" s="48" t="s">
        <v>6</v>
      </c>
      <c r="AU1" s="48" t="s">
        <v>6</v>
      </c>
      <c r="AV1" s="48" t="s">
        <v>6</v>
      </c>
    </row>
    <row r="2" spans="1:48" s="4" customFormat="1" ht="51.75" thickBot="1" x14ac:dyDescent="0.25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2" t="s">
        <v>14</v>
      </c>
      <c r="I2" s="1" t="s">
        <v>15</v>
      </c>
      <c r="J2" s="2" t="s">
        <v>16</v>
      </c>
      <c r="K2" s="1" t="s">
        <v>17</v>
      </c>
      <c r="L2" s="2" t="s">
        <v>18</v>
      </c>
      <c r="M2" s="2" t="s">
        <v>19</v>
      </c>
      <c r="N2" s="3" t="s">
        <v>20</v>
      </c>
      <c r="O2" s="2" t="s">
        <v>21</v>
      </c>
      <c r="P2" s="3" t="s">
        <v>22</v>
      </c>
      <c r="Q2" s="1" t="s">
        <v>23</v>
      </c>
      <c r="R2" s="1" t="s">
        <v>24</v>
      </c>
      <c r="S2" s="1"/>
      <c r="T2" s="1" t="s">
        <v>25</v>
      </c>
      <c r="U2" s="1"/>
      <c r="V2" s="1" t="s">
        <v>26</v>
      </c>
      <c r="W2" s="1" t="s">
        <v>27</v>
      </c>
      <c r="X2" s="1"/>
      <c r="Y2" s="1"/>
      <c r="Z2" s="1" t="s">
        <v>28</v>
      </c>
      <c r="AA2" s="1" t="s">
        <v>29</v>
      </c>
      <c r="AB2" s="1"/>
      <c r="AC2" s="1"/>
      <c r="AD2" s="1" t="s">
        <v>30</v>
      </c>
      <c r="AE2" s="1" t="s">
        <v>31</v>
      </c>
      <c r="AF2" s="1" t="s">
        <v>32</v>
      </c>
      <c r="AG2" s="1" t="s">
        <v>33</v>
      </c>
      <c r="AH2" s="1" t="s">
        <v>34</v>
      </c>
      <c r="AI2" s="1"/>
      <c r="AJ2" s="1"/>
      <c r="AK2" s="1" t="s">
        <v>35</v>
      </c>
      <c r="AL2" s="1" t="s">
        <v>36</v>
      </c>
      <c r="AM2" s="1" t="s">
        <v>37</v>
      </c>
      <c r="AN2" s="1" t="s">
        <v>33</v>
      </c>
      <c r="AO2" s="1" t="s">
        <v>34</v>
      </c>
      <c r="AP2" s="1"/>
      <c r="AQ2" s="1"/>
      <c r="AR2" s="1" t="s">
        <v>38</v>
      </c>
      <c r="AS2" s="1" t="s">
        <v>39</v>
      </c>
      <c r="AT2" s="1" t="s">
        <v>40</v>
      </c>
      <c r="AU2" s="1" t="s">
        <v>33</v>
      </c>
      <c r="AV2" s="1" t="s">
        <v>34</v>
      </c>
    </row>
    <row r="3" spans="1:48" x14ac:dyDescent="0.2">
      <c r="A3" s="16"/>
      <c r="B3" s="17"/>
      <c r="C3" s="18"/>
      <c r="D3" s="18"/>
      <c r="E3" s="18"/>
      <c r="F3" s="18"/>
      <c r="G3" s="18"/>
      <c r="H3" s="19"/>
      <c r="I3" s="17"/>
      <c r="J3" s="20"/>
      <c r="K3" s="17"/>
      <c r="L3" s="20"/>
      <c r="M3" s="20"/>
      <c r="N3" s="21"/>
      <c r="O3" s="20"/>
      <c r="P3" s="21"/>
      <c r="Q3" s="17"/>
      <c r="R3" s="17"/>
      <c r="S3" s="16"/>
      <c r="T3" s="17"/>
      <c r="U3" s="17"/>
      <c r="V3" s="17"/>
      <c r="W3" s="17"/>
      <c r="X3" s="17" t="s">
        <v>41</v>
      </c>
      <c r="Y3" s="17">
        <f>COUNTIF(Z12:Z125,"&gt;0")</f>
        <v>46</v>
      </c>
      <c r="Z3" s="17"/>
      <c r="AA3" s="17"/>
      <c r="AB3" s="17" t="s">
        <v>42</v>
      </c>
      <c r="AC3" s="17">
        <f>COUNTIF(AD12:AD125,"&lt;0")</f>
        <v>105</v>
      </c>
      <c r="AD3" s="17"/>
      <c r="AE3" s="17"/>
      <c r="AF3" s="17"/>
      <c r="AG3" s="17"/>
      <c r="AH3" s="17"/>
      <c r="AI3" s="17" t="s">
        <v>43</v>
      </c>
      <c r="AJ3" s="17">
        <f>COUNTIF(AK12:AK125,"&lt;0")</f>
        <v>83</v>
      </c>
      <c r="AK3" s="17"/>
      <c r="AL3" s="17"/>
      <c r="AM3" s="17"/>
      <c r="AN3" s="17"/>
      <c r="AO3" s="17"/>
      <c r="AP3" s="17" t="s">
        <v>44</v>
      </c>
      <c r="AQ3" s="17">
        <f>COUNTIF(AR12:AR125,"&lt;0")</f>
        <v>77</v>
      </c>
      <c r="AR3" s="17"/>
      <c r="AS3" s="17"/>
      <c r="AT3" s="17"/>
      <c r="AU3" s="17"/>
      <c r="AV3" s="17"/>
    </row>
    <row r="4" spans="1:48" x14ac:dyDescent="0.2">
      <c r="A4" s="16"/>
      <c r="B4" s="17"/>
      <c r="C4" s="18"/>
      <c r="D4" s="18"/>
      <c r="E4" s="18"/>
      <c r="F4" s="18"/>
      <c r="G4" s="18"/>
      <c r="H4" s="19"/>
      <c r="I4" s="17"/>
      <c r="J4" s="20"/>
      <c r="K4" s="17"/>
      <c r="L4" s="20"/>
      <c r="M4" s="20"/>
      <c r="N4" s="21"/>
      <c r="O4" s="20"/>
      <c r="P4" s="21"/>
      <c r="Q4" s="17"/>
      <c r="R4" s="17"/>
      <c r="S4" s="16"/>
      <c r="T4" s="17"/>
      <c r="U4" s="17"/>
      <c r="V4" s="17"/>
      <c r="W4" s="17"/>
      <c r="X4" s="17" t="s">
        <v>45</v>
      </c>
      <c r="Y4" s="17">
        <f>COUNTIF(Z12:Z125,"&lt;0")</f>
        <v>14</v>
      </c>
      <c r="Z4" s="17"/>
      <c r="AA4" s="17"/>
      <c r="AB4" s="17" t="s">
        <v>46</v>
      </c>
      <c r="AC4" s="17">
        <f>COUNTIF(AD12:AD125,"&gt;0")</f>
        <v>9</v>
      </c>
      <c r="AD4" s="17"/>
      <c r="AE4" s="17"/>
      <c r="AF4" s="17"/>
      <c r="AG4" s="17"/>
      <c r="AH4" s="17"/>
      <c r="AI4" s="17" t="s">
        <v>47</v>
      </c>
      <c r="AJ4" s="17">
        <f>COUNTIF(AK12:AK125,"&gt;0")</f>
        <v>29</v>
      </c>
      <c r="AK4" s="17"/>
      <c r="AL4" s="17"/>
      <c r="AM4" s="17"/>
      <c r="AN4" s="17"/>
      <c r="AO4" s="17"/>
      <c r="AP4" s="17" t="s">
        <v>48</v>
      </c>
      <c r="AQ4" s="17">
        <f>COUNTIF(AR12:AR125,"&gt;0")</f>
        <v>31</v>
      </c>
      <c r="AR4" s="17"/>
      <c r="AS4" s="17"/>
      <c r="AT4" s="17"/>
      <c r="AU4" s="17"/>
      <c r="AV4" s="17"/>
    </row>
    <row r="5" spans="1:48" x14ac:dyDescent="0.2">
      <c r="A5" s="16"/>
      <c r="B5" s="17"/>
      <c r="C5" s="18"/>
      <c r="D5" s="18"/>
      <c r="E5" s="18"/>
      <c r="F5" s="18"/>
      <c r="G5" s="18"/>
      <c r="H5" s="16" t="s">
        <v>49</v>
      </c>
      <c r="I5" s="22">
        <f>MIN(I12:I125)</f>
        <v>11000</v>
      </c>
      <c r="J5" s="22"/>
      <c r="K5" s="22">
        <f>MIN(K12:K125)</f>
        <v>40500</v>
      </c>
      <c r="L5" s="22"/>
      <c r="M5" s="22"/>
      <c r="N5" s="22">
        <f>MIN(N12:N125)</f>
        <v>59000</v>
      </c>
      <c r="O5" s="22"/>
      <c r="P5" s="22">
        <f>MIN(P12:P125)</f>
        <v>52000</v>
      </c>
      <c r="Q5" s="22">
        <f>MIN(Q12:Q125)</f>
        <v>17</v>
      </c>
      <c r="R5" s="17" t="str">
        <f>TEXT(_xlfn.FLOOR.MATH(Q5/365.25),"0")&amp;" years, "&amp;TEXT(ROUND(MOD(Q5,365.25)/30.4167,0),"0")&amp;" months"</f>
        <v>0 years, 1 months</v>
      </c>
      <c r="S5" s="16" t="s">
        <v>50</v>
      </c>
      <c r="T5" s="17">
        <f>COUNTIF(T12:T125,"=Purchase")</f>
        <v>49</v>
      </c>
      <c r="U5" s="16" t="s">
        <v>49</v>
      </c>
      <c r="V5" s="22">
        <f>MIN(V12:V125)</f>
        <v>81</v>
      </c>
      <c r="W5" s="17" t="str">
        <f>TEXT(_xlfn.FLOOR.MATH(V5/365.25),"0")&amp;" years, "&amp;TEXT(ROUND(MOD(V5,365.25)/30.4167,0),"0")&amp;" months"</f>
        <v>0 years, 3 months</v>
      </c>
      <c r="X5" s="17"/>
      <c r="Y5" s="16" t="s">
        <v>49</v>
      </c>
      <c r="Z5" s="22">
        <f>MIN(Z12:Z125)</f>
        <v>-106500</v>
      </c>
      <c r="AA5" s="22">
        <f t="shared" ref="AA5:AH5" si="0">MIN(AA12:AA125)</f>
        <v>1500</v>
      </c>
      <c r="AB5" s="22"/>
      <c r="AC5" s="16" t="s">
        <v>49</v>
      </c>
      <c r="AD5" s="22">
        <f t="shared" si="0"/>
        <v>-361289</v>
      </c>
      <c r="AE5" s="22">
        <f t="shared" si="0"/>
        <v>-361289</v>
      </c>
      <c r="AF5" s="22">
        <f t="shared" si="0"/>
        <v>6500</v>
      </c>
      <c r="AG5" s="22">
        <f t="shared" si="0"/>
        <v>-221057</v>
      </c>
      <c r="AH5" s="22">
        <f t="shared" si="0"/>
        <v>-361289</v>
      </c>
      <c r="AI5" s="17"/>
      <c r="AJ5" s="16" t="s">
        <v>49</v>
      </c>
      <c r="AK5" s="22">
        <f>MIN(AK12:AK125)</f>
        <v>-293289</v>
      </c>
      <c r="AL5" s="22">
        <f>MIN(AL12:AL125)</f>
        <v>-293289</v>
      </c>
      <c r="AM5" s="22">
        <f>MIN(AM12:AM125)</f>
        <v>719</v>
      </c>
      <c r="AN5" s="22">
        <f t="shared" ref="AN5:AO5" si="1">MIN(AN12:AN125)</f>
        <v>-221201</v>
      </c>
      <c r="AO5" s="22">
        <f t="shared" si="1"/>
        <v>-293289</v>
      </c>
      <c r="AP5" s="22"/>
      <c r="AQ5" s="16" t="s">
        <v>49</v>
      </c>
      <c r="AR5" s="22">
        <f t="shared" ref="AR5:AV5" si="2">MIN(AR12:AR125)</f>
        <v>-235000</v>
      </c>
      <c r="AS5" s="22">
        <f t="shared" si="2"/>
        <v>-235000</v>
      </c>
      <c r="AT5" s="22">
        <f t="shared" si="2"/>
        <v>6434</v>
      </c>
      <c r="AU5" s="22">
        <f t="shared" si="2"/>
        <v>-235000</v>
      </c>
      <c r="AV5" s="22">
        <f t="shared" si="2"/>
        <v>-201500</v>
      </c>
    </row>
    <row r="6" spans="1:48" x14ac:dyDescent="0.2">
      <c r="A6" s="16"/>
      <c r="B6" s="17"/>
      <c r="C6" s="18"/>
      <c r="D6" s="18"/>
      <c r="E6" s="18"/>
      <c r="F6" s="18"/>
      <c r="G6" s="18"/>
      <c r="H6" s="16" t="s">
        <v>51</v>
      </c>
      <c r="I6" s="22">
        <f>_xlfn.PERCENTILE.EXC(I12:I125,0.25)</f>
        <v>115000</v>
      </c>
      <c r="J6" s="22"/>
      <c r="K6" s="22">
        <f>_xlfn.PERCENTILE.EXC(K12:K125,0.25)</f>
        <v>198634.25</v>
      </c>
      <c r="L6" s="22"/>
      <c r="M6" s="22"/>
      <c r="N6" s="22">
        <f>_xlfn.PERCENTILE.EXC(N12:N125,0.25)</f>
        <v>149530.5</v>
      </c>
      <c r="O6" s="22"/>
      <c r="P6" s="22">
        <f>_xlfn.PERCENTILE.EXC(P12:P125,0.25)</f>
        <v>127125</v>
      </c>
      <c r="Q6" s="22">
        <f>_xlfn.PERCENTILE.EXC(Q12:Q125,0.25)</f>
        <v>176</v>
      </c>
      <c r="R6" s="17" t="str">
        <f t="shared" ref="R6:R9" si="3">TEXT(_xlfn.FLOOR.MATH(Q6/365.25),"0")&amp;" years, "&amp;TEXT(ROUND(MOD(Q6,365.25)/30.4167,0),"0")&amp;" months"</f>
        <v>0 years, 6 months</v>
      </c>
      <c r="S6" s="16" t="s">
        <v>52</v>
      </c>
      <c r="T6" s="17">
        <f>COUNTIF(T12:T125,"=Refinance")</f>
        <v>65</v>
      </c>
      <c r="U6" s="16" t="s">
        <v>51</v>
      </c>
      <c r="V6" s="22">
        <f>_xlfn.PERCENTILE.EXC(V12:V125,0.25)</f>
        <v>609.5</v>
      </c>
      <c r="W6" s="17" t="str">
        <f>TEXT(_xlfn.FLOOR.MATH(V6/365.25),"0")&amp;" years, "&amp;TEXT(ROUND(MOD(V6,365.25)/30.4167,0),"0")&amp;" months"</f>
        <v>1 years, 8 months</v>
      </c>
      <c r="X6" s="17"/>
      <c r="Y6" s="16" t="s">
        <v>51</v>
      </c>
      <c r="Z6" s="22">
        <f t="shared" ref="Z6:AH6" si="4">_xlfn.PERCENTILE.EXC(Z12:Z125,0.25)</f>
        <v>1875</v>
      </c>
      <c r="AA6" s="22">
        <f t="shared" si="4"/>
        <v>38400</v>
      </c>
      <c r="AB6" s="22"/>
      <c r="AC6" s="16" t="s">
        <v>51</v>
      </c>
      <c r="AD6" s="22">
        <f t="shared" si="4"/>
        <v>-113712.5</v>
      </c>
      <c r="AE6" s="22">
        <f t="shared" si="4"/>
        <v>-117850</v>
      </c>
      <c r="AF6" s="22">
        <f t="shared" si="4"/>
        <v>9618.5</v>
      </c>
      <c r="AG6" s="22">
        <f t="shared" si="4"/>
        <v>-94125</v>
      </c>
      <c r="AH6" s="22">
        <f t="shared" si="4"/>
        <v>-127300</v>
      </c>
      <c r="AI6" s="17"/>
      <c r="AJ6" s="16" t="s">
        <v>51</v>
      </c>
      <c r="AK6" s="22">
        <f>_xlfn.PERCENTILE.EXC(AK12:AK125,0.25)</f>
        <v>-98664.25</v>
      </c>
      <c r="AL6" s="22">
        <f>_xlfn.PERCENTILE.EXC(AL12:AL125,0.25)</f>
        <v>-118377</v>
      </c>
      <c r="AM6" s="22">
        <f>_xlfn.PERCENTILE.EXC(AM12:AM125,0.25)</f>
        <v>14000</v>
      </c>
      <c r="AN6" s="22">
        <f t="shared" ref="AN6:AO6" si="5">_xlfn.PERCENTILE.EXC(AN12:AN125,0.25)</f>
        <v>-83920.5</v>
      </c>
      <c r="AO6" s="22">
        <f t="shared" si="5"/>
        <v>-101632</v>
      </c>
      <c r="AP6" s="22"/>
      <c r="AQ6" s="16" t="s">
        <v>51</v>
      </c>
      <c r="AR6" s="22">
        <f t="shared" ref="AR6:AV6" si="6">_xlfn.PERCENTILE.EXC(AR12:AR125,0.25)</f>
        <v>-107550</v>
      </c>
      <c r="AS6" s="22">
        <f t="shared" si="6"/>
        <v>-129700</v>
      </c>
      <c r="AT6" s="22">
        <f t="shared" si="6"/>
        <v>35000</v>
      </c>
      <c r="AU6" s="22">
        <f t="shared" si="6"/>
        <v>-129700</v>
      </c>
      <c r="AV6" s="22">
        <f t="shared" si="6"/>
        <v>-84000</v>
      </c>
    </row>
    <row r="7" spans="1:48" s="10" customFormat="1" x14ac:dyDescent="0.2">
      <c r="A7" s="16"/>
      <c r="B7" s="17"/>
      <c r="C7" s="18"/>
      <c r="D7" s="18"/>
      <c r="E7" s="18"/>
      <c r="F7" s="18"/>
      <c r="G7" s="18"/>
      <c r="H7" s="16" t="s">
        <v>53</v>
      </c>
      <c r="I7" s="22">
        <f>AVERAGE(I12:I125)</f>
        <v>207023.75229357797</v>
      </c>
      <c r="J7" s="22"/>
      <c r="K7" s="22">
        <f>AVERAGE(K12:K125)</f>
        <v>244745.20175438595</v>
      </c>
      <c r="L7" s="22"/>
      <c r="M7" s="22"/>
      <c r="N7" s="22">
        <f>AVERAGE(N12:N125)</f>
        <v>209958.68421052632</v>
      </c>
      <c r="O7" s="22"/>
      <c r="P7" s="22">
        <f>AVERAGE(P12:P125)</f>
        <v>163105.95614035087</v>
      </c>
      <c r="Q7" s="22">
        <f>AVERAGE(Q12:Q125)</f>
        <v>339.70175438596493</v>
      </c>
      <c r="R7" s="17" t="str">
        <f t="shared" si="3"/>
        <v>0 years, 11 months</v>
      </c>
      <c r="S7" s="16" t="s">
        <v>54</v>
      </c>
      <c r="T7" s="17">
        <f>COUNTA(T12:T125)</f>
        <v>114</v>
      </c>
      <c r="U7" s="16" t="s">
        <v>53</v>
      </c>
      <c r="V7" s="22">
        <f>AVERAGE(V12:V125)</f>
        <v>3129.3230769230768</v>
      </c>
      <c r="W7" s="17" t="str">
        <f>TEXT(_xlfn.FLOOR.MATH(V7/365.25),"0")&amp;" years, "&amp;TEXT(ROUND(MOD(V7,365.25)/30.4167,0),"0")&amp;" months"</f>
        <v>8 years, 7 months</v>
      </c>
      <c r="X7" s="17"/>
      <c r="Y7" s="16" t="s">
        <v>53</v>
      </c>
      <c r="Z7" s="22">
        <f t="shared" ref="Z7:AH7" si="7">AVERAGE(Z12:Z125)</f>
        <v>84189.766666666663</v>
      </c>
      <c r="AA7" s="22">
        <f t="shared" si="7"/>
        <v>120047.73913043478</v>
      </c>
      <c r="AB7" s="22"/>
      <c r="AC7" s="16" t="s">
        <v>53</v>
      </c>
      <c r="AD7" s="22">
        <f t="shared" si="7"/>
        <v>-81639.245614035084</v>
      </c>
      <c r="AE7" s="22">
        <f t="shared" si="7"/>
        <v>-91391.53333333334</v>
      </c>
      <c r="AF7" s="22">
        <f t="shared" si="7"/>
        <v>32137.444444444445</v>
      </c>
      <c r="AG7" s="22">
        <f t="shared" si="7"/>
        <v>-69827.408163265311</v>
      </c>
      <c r="AH7" s="22">
        <f t="shared" si="7"/>
        <v>-90543.553846153853</v>
      </c>
      <c r="AI7" s="17"/>
      <c r="AJ7" s="16" t="s">
        <v>53</v>
      </c>
      <c r="AK7" s="22">
        <f>AVERAGE(AK12:AK125)</f>
        <v>-46852.728070175435</v>
      </c>
      <c r="AL7" s="22">
        <f>AVERAGE(AL12:AL125)</f>
        <v>-77243.024096385547</v>
      </c>
      <c r="AM7" s="22">
        <f>AVERAGE(AM12:AM125)</f>
        <v>36895.172413793101</v>
      </c>
      <c r="AN7" s="22">
        <f t="shared" ref="AN7:AO7" si="8">AVERAGE(AN12:AN125)</f>
        <v>-36032.693877551021</v>
      </c>
      <c r="AO7" s="22">
        <f t="shared" si="8"/>
        <v>-55009.369230769233</v>
      </c>
      <c r="AP7" s="22"/>
      <c r="AQ7" s="16" t="s">
        <v>53</v>
      </c>
      <c r="AR7" s="22">
        <f t="shared" ref="AR7:AV7" si="9">AVERAGE(AR12:AR125)</f>
        <v>-45958.807339449544</v>
      </c>
      <c r="AS7" s="22">
        <f t="shared" si="9"/>
        <v>-98175.532467532466</v>
      </c>
      <c r="AT7" s="22">
        <f t="shared" si="9"/>
        <v>82258.258064516136</v>
      </c>
      <c r="AU7" s="22">
        <f t="shared" si="9"/>
        <v>-97338.061224489793</v>
      </c>
      <c r="AV7" s="22">
        <f t="shared" si="9"/>
        <v>-3999.0833333333335</v>
      </c>
    </row>
    <row r="8" spans="1:48" s="10" customFormat="1" x14ac:dyDescent="0.2">
      <c r="A8" s="16"/>
      <c r="B8" s="17"/>
      <c r="C8" s="18"/>
      <c r="D8" s="18"/>
      <c r="E8" s="18"/>
      <c r="F8" s="18"/>
      <c r="G8" s="18"/>
      <c r="H8" s="16" t="s">
        <v>55</v>
      </c>
      <c r="I8" s="22">
        <f>MEDIAN(I12:I125)</f>
        <v>226000</v>
      </c>
      <c r="J8" s="22"/>
      <c r="K8" s="22">
        <f>MEDIAN(K12:K125)</f>
        <v>237910</v>
      </c>
      <c r="L8" s="22"/>
      <c r="M8" s="22"/>
      <c r="N8" s="22">
        <f>MEDIAN(N12:N125)</f>
        <v>195000</v>
      </c>
      <c r="O8" s="22"/>
      <c r="P8" s="22">
        <f>MEDIAN(P12:P125)</f>
        <v>158500</v>
      </c>
      <c r="Q8" s="22">
        <f>MEDIAN(Q12:Q125)</f>
        <v>271</v>
      </c>
      <c r="R8" s="17" t="str">
        <f t="shared" si="3"/>
        <v>0 years, 9 months</v>
      </c>
      <c r="S8" s="16" t="s">
        <v>56</v>
      </c>
      <c r="T8" s="23">
        <f>T5/T7</f>
        <v>0.42982456140350878</v>
      </c>
      <c r="U8" s="16" t="s">
        <v>55</v>
      </c>
      <c r="V8" s="22">
        <f>MEDIAN(V12:V125)</f>
        <v>1658</v>
      </c>
      <c r="W8" s="17" t="str">
        <f>TEXT(_xlfn.FLOOR.MATH(V8/365.25),"0")&amp;" years, "&amp;TEXT(ROUND(MOD(V8,365.25)/30.4167,0),"0")&amp;" months"</f>
        <v>4 years, 6 months</v>
      </c>
      <c r="X8" s="17"/>
      <c r="Y8" s="16" t="s">
        <v>55</v>
      </c>
      <c r="Z8" s="22">
        <f t="shared" ref="Z8:AH8" si="10">MEDIAN(Z12:Z125)</f>
        <v>56050</v>
      </c>
      <c r="AA8" s="22">
        <f t="shared" si="10"/>
        <v>102550</v>
      </c>
      <c r="AB8" s="22"/>
      <c r="AC8" s="16" t="s">
        <v>55</v>
      </c>
      <c r="AD8" s="22">
        <f t="shared" si="10"/>
        <v>-77838</v>
      </c>
      <c r="AE8" s="22">
        <f t="shared" si="10"/>
        <v>-82620</v>
      </c>
      <c r="AF8" s="22">
        <f t="shared" si="10"/>
        <v>25000</v>
      </c>
      <c r="AG8" s="22">
        <f t="shared" si="10"/>
        <v>-68225</v>
      </c>
      <c r="AH8" s="22">
        <f t="shared" si="10"/>
        <v>-88000</v>
      </c>
      <c r="AI8" s="17"/>
      <c r="AJ8" s="16" t="s">
        <v>55</v>
      </c>
      <c r="AK8" s="22">
        <f>MEDIAN(AK12:AK125)</f>
        <v>-28422.5</v>
      </c>
      <c r="AL8" s="22">
        <f>MEDIAN(AL12:AL125)</f>
        <v>-56518</v>
      </c>
      <c r="AM8" s="22">
        <f>MEDIAN(AM12:AM125)</f>
        <v>25171</v>
      </c>
      <c r="AN8" s="22">
        <f t="shared" ref="AN8:AO8" si="11">MEDIAN(AN12:AN125)</f>
        <v>-26000</v>
      </c>
      <c r="AO8" s="22">
        <f t="shared" si="11"/>
        <v>-38000</v>
      </c>
      <c r="AP8" s="22"/>
      <c r="AQ8" s="16" t="s">
        <v>55</v>
      </c>
      <c r="AR8" s="22">
        <f t="shared" ref="AR8:AV8" si="12">MEDIAN(AR12:AR125)</f>
        <v>-75000</v>
      </c>
      <c r="AS8" s="22">
        <f t="shared" si="12"/>
        <v>-92100</v>
      </c>
      <c r="AT8" s="22">
        <f t="shared" si="12"/>
        <v>83500</v>
      </c>
      <c r="AU8" s="22">
        <f t="shared" si="12"/>
        <v>-99900</v>
      </c>
      <c r="AV8" s="22">
        <f t="shared" si="12"/>
        <v>-9950</v>
      </c>
    </row>
    <row r="9" spans="1:48" x14ac:dyDescent="0.2">
      <c r="A9" s="16"/>
      <c r="B9" s="17"/>
      <c r="C9" s="18"/>
      <c r="D9" s="18"/>
      <c r="E9" s="18"/>
      <c r="F9" s="18"/>
      <c r="G9" s="18"/>
      <c r="H9" s="16" t="s">
        <v>57</v>
      </c>
      <c r="I9" s="22">
        <f>_xlfn.PERCENTILE.EXC(I12:I125,0.75)</f>
        <v>286750</v>
      </c>
      <c r="J9" s="22"/>
      <c r="K9" s="22">
        <f>_xlfn.PERCENTILE.EXC(K12:K125,0.75)</f>
        <v>285750</v>
      </c>
      <c r="L9" s="22"/>
      <c r="M9" s="22"/>
      <c r="N9" s="22">
        <f>_xlfn.PERCENTILE.EXC(N12:N125,0.75)</f>
        <v>247442.25</v>
      </c>
      <c r="O9" s="22"/>
      <c r="P9" s="22">
        <f>_xlfn.PERCENTILE.EXC(P12:P125,0.75)</f>
        <v>186625</v>
      </c>
      <c r="Q9" s="22">
        <f>_xlfn.PERCENTILE.EXC(Q12:Q125,0.75)</f>
        <v>468.25</v>
      </c>
      <c r="R9" s="17" t="str">
        <f t="shared" si="3"/>
        <v>1 years, 3 months</v>
      </c>
      <c r="S9" s="16" t="s">
        <v>58</v>
      </c>
      <c r="T9" s="23">
        <f>T6/T7</f>
        <v>0.57017543859649122</v>
      </c>
      <c r="U9" s="16" t="s">
        <v>57</v>
      </c>
      <c r="V9" s="22">
        <f>_xlfn.PERCENTILE.EXC(V12:V125,0.75)</f>
        <v>3642</v>
      </c>
      <c r="W9" s="17" t="s">
        <v>59</v>
      </c>
      <c r="X9" s="17"/>
      <c r="Y9" s="16" t="s">
        <v>57</v>
      </c>
      <c r="Z9" s="22">
        <f t="shared" ref="Z9:AH9" si="13">_xlfn.PERCENTILE.EXC(Z12:Z125,0.75)</f>
        <v>143681</v>
      </c>
      <c r="AA9" s="22">
        <f t="shared" si="13"/>
        <v>152217</v>
      </c>
      <c r="AB9" s="22"/>
      <c r="AC9" s="16" t="s">
        <v>57</v>
      </c>
      <c r="AD9" s="22">
        <f t="shared" si="13"/>
        <v>-45000</v>
      </c>
      <c r="AE9" s="22">
        <f t="shared" si="13"/>
        <v>-54712</v>
      </c>
      <c r="AF9" s="22">
        <f t="shared" si="13"/>
        <v>40250</v>
      </c>
      <c r="AG9" s="22">
        <f t="shared" si="13"/>
        <v>-39762.5</v>
      </c>
      <c r="AH9" s="22">
        <f t="shared" si="13"/>
        <v>-48212</v>
      </c>
      <c r="AI9" s="17"/>
      <c r="AJ9" s="16" t="s">
        <v>57</v>
      </c>
      <c r="AK9" s="22">
        <f>_xlfn.PERCENTILE.EXC(AK12:AK125,0.75)</f>
        <v>739.25</v>
      </c>
      <c r="AL9" s="22">
        <f>_xlfn.PERCENTILE.EXC(AL12:AL125,0.75)</f>
        <v>-25100</v>
      </c>
      <c r="AM9" s="22">
        <f>_xlfn.PERCENTILE.EXC(AM12:AM125,0.75)</f>
        <v>59858</v>
      </c>
      <c r="AN9" s="22">
        <f t="shared" ref="AN9:AO9" si="14">_xlfn.PERCENTILE.EXC(AN12:AN125,0.75)</f>
        <v>10950</v>
      </c>
      <c r="AO9" s="22">
        <f t="shared" si="14"/>
        <v>359.5</v>
      </c>
      <c r="AP9" s="22"/>
      <c r="AQ9" s="16" t="s">
        <v>57</v>
      </c>
      <c r="AR9" s="22">
        <f t="shared" ref="AR9:AV9" si="15">_xlfn.PERCENTILE.EXC(AR12:AR125,0.75)</f>
        <v>21000</v>
      </c>
      <c r="AS9" s="22">
        <f t="shared" si="15"/>
        <v>-67550</v>
      </c>
      <c r="AT9" s="22">
        <f t="shared" si="15"/>
        <v>116711</v>
      </c>
      <c r="AU9" s="22">
        <f t="shared" si="15"/>
        <v>-73900</v>
      </c>
      <c r="AV9" s="22">
        <f t="shared" si="15"/>
        <v>83250</v>
      </c>
    </row>
    <row r="10" spans="1:48" x14ac:dyDescent="0.2">
      <c r="A10" s="16"/>
      <c r="B10" s="17"/>
      <c r="C10" s="18"/>
      <c r="D10" s="18"/>
      <c r="E10" s="18"/>
      <c r="F10" s="18"/>
      <c r="G10" s="18"/>
      <c r="H10" s="16" t="s">
        <v>60</v>
      </c>
      <c r="I10" s="22">
        <f>MAX(I12:I125)</f>
        <v>400000</v>
      </c>
      <c r="J10" s="22"/>
      <c r="K10" s="22">
        <f>MAX(K12:K125)</f>
        <v>728000</v>
      </c>
      <c r="L10" s="22"/>
      <c r="M10" s="22"/>
      <c r="N10" s="22">
        <f>MAX(N12:N125)</f>
        <v>660000</v>
      </c>
      <c r="O10" s="22"/>
      <c r="P10" s="22">
        <f>MAX(P12:P125)</f>
        <v>366711</v>
      </c>
      <c r="Q10" s="22">
        <f>MAX(Q12:Q125)</f>
        <v>2179</v>
      </c>
      <c r="R10" s="17" t="s">
        <v>61</v>
      </c>
      <c r="S10" s="16"/>
      <c r="T10" s="17"/>
      <c r="U10" s="16" t="s">
        <v>60</v>
      </c>
      <c r="V10" s="22">
        <f>MAX(V12:V125)</f>
        <v>17203</v>
      </c>
      <c r="W10" s="17" t="str">
        <f>TEXT(_xlfn.FLOOR.MATH(V10/365.25),"0")&amp;" years, "&amp;TEXT(ROUND(MOD(V10,365.25)/30.4167,0),"0")&amp;" months"</f>
        <v>47 years, 1 months</v>
      </c>
      <c r="X10" s="17"/>
      <c r="Y10" s="16" t="s">
        <v>60</v>
      </c>
      <c r="Z10" s="22">
        <f t="shared" ref="Z10:AH10" si="16">MAX(Z12:Z125)</f>
        <v>478000</v>
      </c>
      <c r="AA10" s="22">
        <f t="shared" si="16"/>
        <v>478000</v>
      </c>
      <c r="AB10" s="22"/>
      <c r="AC10" s="16" t="s">
        <v>60</v>
      </c>
      <c r="AD10" s="22">
        <f t="shared" si="16"/>
        <v>103500</v>
      </c>
      <c r="AE10" s="22">
        <f t="shared" si="16"/>
        <v>-5000</v>
      </c>
      <c r="AF10" s="22">
        <f t="shared" si="16"/>
        <v>103500</v>
      </c>
      <c r="AG10" s="22">
        <f t="shared" si="16"/>
        <v>103500</v>
      </c>
      <c r="AH10" s="22">
        <f t="shared" si="16"/>
        <v>41500</v>
      </c>
      <c r="AI10" s="17"/>
      <c r="AJ10" s="16" t="s">
        <v>60</v>
      </c>
      <c r="AK10" s="22">
        <f>MAX(AK12:AK125)</f>
        <v>135000</v>
      </c>
      <c r="AL10" s="22">
        <f>MAX(AL12:AL125)</f>
        <v>-92</v>
      </c>
      <c r="AM10" s="22">
        <f>MAX(AM12:AM125)</f>
        <v>135000</v>
      </c>
      <c r="AN10" s="22">
        <f t="shared" ref="AN10:AO10" si="17">MAX(AN12:AN125)</f>
        <v>135000</v>
      </c>
      <c r="AO10" s="22">
        <f t="shared" si="17"/>
        <v>108000</v>
      </c>
      <c r="AP10" s="22"/>
      <c r="AQ10" s="16" t="s">
        <v>60</v>
      </c>
      <c r="AR10" s="22">
        <f t="shared" ref="AR10:AV10" si="18">MAX(AR12:AR125)</f>
        <v>187500</v>
      </c>
      <c r="AS10" s="22">
        <f t="shared" si="18"/>
        <v>-6400</v>
      </c>
      <c r="AT10" s="22">
        <f t="shared" si="18"/>
        <v>187500</v>
      </c>
      <c r="AU10" s="22">
        <f t="shared" si="18"/>
        <v>83500</v>
      </c>
      <c r="AV10" s="22">
        <f t="shared" si="18"/>
        <v>187500</v>
      </c>
    </row>
    <row r="11" spans="1:48" s="9" customFormat="1" ht="51.75" thickBot="1" x14ac:dyDescent="0.25">
      <c r="A11" s="5" t="s">
        <v>7</v>
      </c>
      <c r="B11" s="5" t="s">
        <v>8</v>
      </c>
      <c r="C11" s="5" t="s">
        <v>9</v>
      </c>
      <c r="D11" s="5" t="s">
        <v>10</v>
      </c>
      <c r="E11" s="5" t="s">
        <v>11</v>
      </c>
      <c r="F11" s="5" t="s">
        <v>12</v>
      </c>
      <c r="G11" s="5" t="s">
        <v>13</v>
      </c>
      <c r="H11" s="6" t="s">
        <v>14</v>
      </c>
      <c r="I11" s="5" t="s">
        <v>15</v>
      </c>
      <c r="J11" s="6" t="s">
        <v>16</v>
      </c>
      <c r="K11" s="5" t="s">
        <v>17</v>
      </c>
      <c r="L11" s="6" t="s">
        <v>18</v>
      </c>
      <c r="M11" s="6" t="s">
        <v>19</v>
      </c>
      <c r="N11" s="7" t="s">
        <v>20</v>
      </c>
      <c r="O11" s="6" t="s">
        <v>21</v>
      </c>
      <c r="P11" s="7" t="s">
        <v>22</v>
      </c>
      <c r="Q11" s="5" t="s">
        <v>23</v>
      </c>
      <c r="R11" s="5" t="s">
        <v>24</v>
      </c>
      <c r="S11" s="5"/>
      <c r="T11" s="5" t="s">
        <v>25</v>
      </c>
      <c r="U11" s="5"/>
      <c r="V11" s="5" t="s">
        <v>26</v>
      </c>
      <c r="W11" s="5" t="s">
        <v>27</v>
      </c>
      <c r="X11" s="5"/>
      <c r="Y11" s="5"/>
      <c r="Z11" s="5" t="s">
        <v>28</v>
      </c>
      <c r="AA11" s="5" t="s">
        <v>29</v>
      </c>
      <c r="AB11" s="5"/>
      <c r="AC11" s="5"/>
      <c r="AD11" s="5" t="s">
        <v>30</v>
      </c>
      <c r="AE11" s="5" t="s">
        <v>31</v>
      </c>
      <c r="AF11" s="5" t="s">
        <v>32</v>
      </c>
      <c r="AG11" s="5" t="s">
        <v>33</v>
      </c>
      <c r="AH11" s="5" t="s">
        <v>34</v>
      </c>
      <c r="AI11" s="8"/>
      <c r="AJ11" s="8"/>
      <c r="AK11" s="5" t="s">
        <v>35</v>
      </c>
      <c r="AL11" s="5" t="s">
        <v>36</v>
      </c>
      <c r="AM11" s="5" t="s">
        <v>37</v>
      </c>
      <c r="AN11" s="5" t="s">
        <v>33</v>
      </c>
      <c r="AO11" s="5" t="s">
        <v>34</v>
      </c>
      <c r="AP11" s="5"/>
      <c r="AQ11" s="5"/>
      <c r="AR11" s="5" t="s">
        <v>38</v>
      </c>
      <c r="AS11" s="5" t="s">
        <v>39</v>
      </c>
      <c r="AT11" s="5" t="s">
        <v>40</v>
      </c>
      <c r="AU11" s="5" t="s">
        <v>33</v>
      </c>
      <c r="AV11" s="5" t="s">
        <v>34</v>
      </c>
    </row>
    <row r="12" spans="1:48" x14ac:dyDescent="0.2">
      <c r="A12" s="16">
        <v>1</v>
      </c>
      <c r="B12" s="17" t="s">
        <v>62</v>
      </c>
      <c r="C12" s="18" t="s">
        <v>63</v>
      </c>
      <c r="D12" s="18" t="s">
        <v>64</v>
      </c>
      <c r="E12" s="18" t="s">
        <v>65</v>
      </c>
      <c r="F12" s="18" t="s">
        <v>66</v>
      </c>
      <c r="G12" s="18" t="s">
        <v>67</v>
      </c>
      <c r="H12" s="20">
        <v>34331</v>
      </c>
      <c r="I12" s="17">
        <v>42900</v>
      </c>
      <c r="J12" s="20">
        <v>37650</v>
      </c>
      <c r="K12" s="17">
        <v>146000</v>
      </c>
      <c r="L12" s="20">
        <v>40947</v>
      </c>
      <c r="M12" s="20">
        <v>40989</v>
      </c>
      <c r="N12" s="21">
        <v>161748</v>
      </c>
      <c r="O12" s="20">
        <v>41193</v>
      </c>
      <c r="P12" s="21">
        <v>88900</v>
      </c>
      <c r="Q12" s="17">
        <f t="shared" ref="Q12:Q75" si="19">_xlfn.DAYS(O12,L12)</f>
        <v>246</v>
      </c>
      <c r="R12" s="17" t="str">
        <f>TEXT(_xlfn.FLOOR.MATH(Q12/365.25),"0")&amp;" years, "&amp;TEXT(_xlfn.FLOOR.MATH(MOD(Q12,365.25)/30.4167),"0")&amp;" months"</f>
        <v>0 years, 8 months</v>
      </c>
      <c r="S12" s="17"/>
      <c r="T12" s="17" t="str">
        <f t="shared" ref="T12:T75" si="20">IF(H12=J12,"Purchase","Refinance")</f>
        <v>Refinance</v>
      </c>
      <c r="U12" s="17"/>
      <c r="V12" s="17">
        <f t="shared" ref="V12:V75" si="21">IF(H12&lt;&gt;J12,_xlfn.DAYS(J12,H12),"")</f>
        <v>3319</v>
      </c>
      <c r="W12" s="17" t="str">
        <f t="shared" ref="W12:W75" si="22">IF(H12&lt;&gt;J12,TEXT(_xlfn.FLOOR.MATH(V12/365.25),"0")&amp;" years, "&amp;TEXT(_xlfn.FLOOR.MATH(MOD(V12,365.25)/30.4167),"0")&amp;" months","")</f>
        <v>9 years, 1 months</v>
      </c>
      <c r="X12" s="17"/>
      <c r="Y12" s="17"/>
      <c r="Z12" s="22">
        <f t="shared" ref="Z12:Z75" si="23">IFERROR(IF(H12&lt;&gt;J12,K12-I12,""),"unknown")</f>
        <v>103100</v>
      </c>
      <c r="AA12" s="22">
        <f>IFERROR(IF(Z12&gt;0,Z12,""),"unknown")</f>
        <v>103100</v>
      </c>
      <c r="AB12" s="22"/>
      <c r="AC12" s="22"/>
      <c r="AD12" s="22">
        <f t="shared" ref="AD12:AD75" si="24">P12-K12</f>
        <v>-57100</v>
      </c>
      <c r="AE12" s="22">
        <f>IF(AD12&lt;0,AD12,"")</f>
        <v>-57100</v>
      </c>
      <c r="AF12" s="22" t="str">
        <f>IF(AD12&gt;0,AD12,"")</f>
        <v/>
      </c>
      <c r="AG12" s="22" t="str">
        <f t="shared" ref="AG12:AG75" si="25">IF(H12=J12,P12-K12,"")</f>
        <v/>
      </c>
      <c r="AH12" s="22">
        <f t="shared" ref="AH12:AH75" si="26">IF(H12&lt;&gt;J12,P12-K12,"")</f>
        <v>-57100</v>
      </c>
      <c r="AI12" s="21"/>
      <c r="AJ12" s="21"/>
      <c r="AK12" s="24">
        <f t="shared" ref="AK12:AK75" si="27">P12-N12</f>
        <v>-72848</v>
      </c>
      <c r="AL12" s="22">
        <f>IF(AK12&lt;0,AK12,"")</f>
        <v>-72848</v>
      </c>
      <c r="AM12" s="22" t="str">
        <f>IF(AK12&gt;0,AK12,"")</f>
        <v/>
      </c>
      <c r="AN12" s="22" t="str">
        <f t="shared" ref="AN12:AN75" si="28">IF(H12=J12, AK12,"")</f>
        <v/>
      </c>
      <c r="AO12" s="22">
        <f t="shared" ref="AO12:AO75" si="29">IF(H12&lt;&gt;J12, AK12,"")</f>
        <v>-72848</v>
      </c>
      <c r="AP12" s="22"/>
      <c r="AQ12" s="22"/>
      <c r="AR12" s="21">
        <f t="shared" ref="AR12:AR75" si="30">IFERROR(P12-I12,"")</f>
        <v>46000</v>
      </c>
      <c r="AS12" s="22" t="str">
        <f>IF(AR12&lt;0,AR12,"")</f>
        <v/>
      </c>
      <c r="AT12" s="22">
        <f>IF(AR12&gt;0,AR12,"")</f>
        <v>46000</v>
      </c>
      <c r="AU12" s="22" t="str">
        <f t="shared" ref="AU12:AU75" si="31">IF(H12=J12, AR12,"")</f>
        <v/>
      </c>
      <c r="AV12" s="22">
        <f t="shared" ref="AV12:AV75" si="32">IF(H12&lt;&gt;J12, AR12,"")</f>
        <v>46000</v>
      </c>
    </row>
    <row r="13" spans="1:48" x14ac:dyDescent="0.2">
      <c r="A13" s="16">
        <v>2</v>
      </c>
      <c r="B13" s="17" t="s">
        <v>68</v>
      </c>
      <c r="C13" s="18" t="s">
        <v>69</v>
      </c>
      <c r="D13" s="18" t="s">
        <v>64</v>
      </c>
      <c r="E13" s="18" t="s">
        <v>65</v>
      </c>
      <c r="F13" s="18" t="s">
        <v>70</v>
      </c>
      <c r="G13" s="18" t="s">
        <v>71</v>
      </c>
      <c r="H13" s="20">
        <v>38532</v>
      </c>
      <c r="I13" s="17">
        <v>320000</v>
      </c>
      <c r="J13" s="20">
        <v>38532</v>
      </c>
      <c r="K13" s="17">
        <v>256000</v>
      </c>
      <c r="L13" s="20">
        <v>40123</v>
      </c>
      <c r="M13" s="20">
        <v>40155</v>
      </c>
      <c r="N13" s="21">
        <v>280000</v>
      </c>
      <c r="O13" s="20">
        <v>40455</v>
      </c>
      <c r="P13" s="21">
        <v>119900</v>
      </c>
      <c r="Q13" s="17">
        <f t="shared" si="19"/>
        <v>332</v>
      </c>
      <c r="R13" s="17" t="str">
        <f t="shared" ref="R13:R76" si="33">TEXT(_xlfn.FLOOR.MATH(Q13/365.25),"0")&amp;" years, "&amp;TEXT(_xlfn.FLOOR.MATH(MOD(Q13,365.25)/30.4167),"0")&amp;" months"</f>
        <v>0 years, 10 months</v>
      </c>
      <c r="S13" s="17"/>
      <c r="T13" s="17" t="str">
        <f t="shared" si="20"/>
        <v>Purchase</v>
      </c>
      <c r="U13" s="17"/>
      <c r="V13" s="17" t="str">
        <f t="shared" si="21"/>
        <v/>
      </c>
      <c r="W13" s="17" t="str">
        <f t="shared" si="22"/>
        <v/>
      </c>
      <c r="X13" s="17"/>
      <c r="Y13" s="17"/>
      <c r="Z13" s="22" t="str">
        <f t="shared" si="23"/>
        <v/>
      </c>
      <c r="AA13" s="22" t="str">
        <f t="shared" ref="AA13:AA76" si="34">IFERROR(IF(Z13&gt;0,Z13,""),"unknown")</f>
        <v/>
      </c>
      <c r="AB13" s="22"/>
      <c r="AC13" s="22"/>
      <c r="AD13" s="22">
        <f t="shared" si="24"/>
        <v>-136100</v>
      </c>
      <c r="AE13" s="22">
        <f t="shared" ref="AE13:AE76" si="35">IF(AD13&lt;0,AD13,"")</f>
        <v>-136100</v>
      </c>
      <c r="AF13" s="22" t="str">
        <f t="shared" ref="AF13:AF76" si="36">IF(AD13&gt;0,AD13,"")</f>
        <v/>
      </c>
      <c r="AG13" s="22">
        <f t="shared" si="25"/>
        <v>-136100</v>
      </c>
      <c r="AH13" s="22" t="str">
        <f t="shared" si="26"/>
        <v/>
      </c>
      <c r="AI13" s="17"/>
      <c r="AJ13" s="17"/>
      <c r="AK13" s="24">
        <f t="shared" si="27"/>
        <v>-160100</v>
      </c>
      <c r="AL13" s="22">
        <f t="shared" ref="AL13:AL76" si="37">IF(AK13&lt;0,AK13,"")</f>
        <v>-160100</v>
      </c>
      <c r="AM13" s="22" t="str">
        <f t="shared" ref="AM13:AM76" si="38">IF(AK13&gt;0,AK13,"")</f>
        <v/>
      </c>
      <c r="AN13" s="22">
        <f t="shared" si="28"/>
        <v>-160100</v>
      </c>
      <c r="AO13" s="22" t="str">
        <f t="shared" si="29"/>
        <v/>
      </c>
      <c r="AP13" s="22"/>
      <c r="AQ13" s="22"/>
      <c r="AR13" s="21">
        <f t="shared" si="30"/>
        <v>-200100</v>
      </c>
      <c r="AS13" s="22">
        <f t="shared" ref="AS13:AS76" si="39">IF(AR13&lt;0,AR13,"")</f>
        <v>-200100</v>
      </c>
      <c r="AT13" s="22" t="str">
        <f t="shared" ref="AT13:AT76" si="40">IF(AR13&gt;0,AR13,"")</f>
        <v/>
      </c>
      <c r="AU13" s="22">
        <f t="shared" si="31"/>
        <v>-200100</v>
      </c>
      <c r="AV13" s="22" t="str">
        <f t="shared" si="32"/>
        <v/>
      </c>
    </row>
    <row r="14" spans="1:48" x14ac:dyDescent="0.2">
      <c r="A14" s="16">
        <v>3</v>
      </c>
      <c r="B14" s="17" t="s">
        <v>72</v>
      </c>
      <c r="C14" s="18" t="s">
        <v>73</v>
      </c>
      <c r="D14" s="18" t="s">
        <v>74</v>
      </c>
      <c r="E14" s="18" t="s">
        <v>65</v>
      </c>
      <c r="F14" s="18" t="s">
        <v>75</v>
      </c>
      <c r="G14" s="18" t="s">
        <v>76</v>
      </c>
      <c r="H14" s="20">
        <v>37417</v>
      </c>
      <c r="I14" s="17">
        <v>225000</v>
      </c>
      <c r="J14" s="20">
        <v>38510</v>
      </c>
      <c r="K14" s="17">
        <v>216000</v>
      </c>
      <c r="L14" s="20">
        <v>40150</v>
      </c>
      <c r="M14" s="20">
        <v>40184</v>
      </c>
      <c r="N14" s="21">
        <v>173872</v>
      </c>
      <c r="O14" s="20">
        <v>40319</v>
      </c>
      <c r="P14" s="21">
        <v>211000</v>
      </c>
      <c r="Q14" s="17">
        <f t="shared" si="19"/>
        <v>169</v>
      </c>
      <c r="R14" s="17" t="str">
        <f t="shared" si="33"/>
        <v>0 years, 5 months</v>
      </c>
      <c r="S14" s="17"/>
      <c r="T14" s="17" t="str">
        <f t="shared" si="20"/>
        <v>Refinance</v>
      </c>
      <c r="U14" s="17"/>
      <c r="V14" s="17">
        <f t="shared" si="21"/>
        <v>1093</v>
      </c>
      <c r="W14" s="17" t="str">
        <f t="shared" si="22"/>
        <v>2 years, 11 months</v>
      </c>
      <c r="X14" s="17"/>
      <c r="Y14" s="17"/>
      <c r="Z14" s="22">
        <f t="shared" si="23"/>
        <v>-9000</v>
      </c>
      <c r="AA14" s="22" t="str">
        <f t="shared" si="34"/>
        <v/>
      </c>
      <c r="AB14" s="22"/>
      <c r="AC14" s="22"/>
      <c r="AD14" s="22">
        <f t="shared" si="24"/>
        <v>-5000</v>
      </c>
      <c r="AE14" s="22">
        <f t="shared" si="35"/>
        <v>-5000</v>
      </c>
      <c r="AF14" s="22" t="str">
        <f t="shared" si="36"/>
        <v/>
      </c>
      <c r="AG14" s="22" t="str">
        <f t="shared" si="25"/>
        <v/>
      </c>
      <c r="AH14" s="22">
        <f t="shared" si="26"/>
        <v>-5000</v>
      </c>
      <c r="AI14" s="17"/>
      <c r="AJ14" s="17"/>
      <c r="AK14" s="24">
        <f t="shared" si="27"/>
        <v>37128</v>
      </c>
      <c r="AL14" s="22" t="str">
        <f t="shared" si="37"/>
        <v/>
      </c>
      <c r="AM14" s="22">
        <f t="shared" si="38"/>
        <v>37128</v>
      </c>
      <c r="AN14" s="22" t="str">
        <f t="shared" si="28"/>
        <v/>
      </c>
      <c r="AO14" s="22">
        <f t="shared" si="29"/>
        <v>37128</v>
      </c>
      <c r="AP14" s="22"/>
      <c r="AQ14" s="22"/>
      <c r="AR14" s="21">
        <f t="shared" si="30"/>
        <v>-14000</v>
      </c>
      <c r="AS14" s="22">
        <f t="shared" si="39"/>
        <v>-14000</v>
      </c>
      <c r="AT14" s="22" t="str">
        <f t="shared" si="40"/>
        <v/>
      </c>
      <c r="AU14" s="22" t="str">
        <f t="shared" si="31"/>
        <v/>
      </c>
      <c r="AV14" s="22">
        <f t="shared" si="32"/>
        <v>-14000</v>
      </c>
    </row>
    <row r="15" spans="1:48" x14ac:dyDescent="0.2">
      <c r="A15" s="16">
        <v>4</v>
      </c>
      <c r="B15" s="17" t="s">
        <v>77</v>
      </c>
      <c r="C15" s="18" t="s">
        <v>78</v>
      </c>
      <c r="D15" s="18" t="s">
        <v>64</v>
      </c>
      <c r="E15" s="18" t="s">
        <v>65</v>
      </c>
      <c r="F15" s="18" t="s">
        <v>79</v>
      </c>
      <c r="G15" s="18" t="s">
        <v>80</v>
      </c>
      <c r="H15" s="20">
        <v>37762</v>
      </c>
      <c r="I15" s="17">
        <v>300000</v>
      </c>
      <c r="J15" s="20">
        <v>37762</v>
      </c>
      <c r="K15" s="17">
        <v>309700</v>
      </c>
      <c r="L15" s="20">
        <v>39706</v>
      </c>
      <c r="M15" s="20">
        <v>39798</v>
      </c>
      <c r="N15" s="21">
        <v>92000</v>
      </c>
      <c r="O15" s="20">
        <v>40414</v>
      </c>
      <c r="P15" s="21">
        <v>227000</v>
      </c>
      <c r="Q15" s="17">
        <f t="shared" si="19"/>
        <v>708</v>
      </c>
      <c r="R15" s="17" t="str">
        <f t="shared" si="33"/>
        <v>1 years, 11 months</v>
      </c>
      <c r="S15" s="17"/>
      <c r="T15" s="17" t="str">
        <f t="shared" si="20"/>
        <v>Purchase</v>
      </c>
      <c r="U15" s="17"/>
      <c r="V15" s="17" t="str">
        <f t="shared" si="21"/>
        <v/>
      </c>
      <c r="W15" s="17" t="str">
        <f t="shared" si="22"/>
        <v/>
      </c>
      <c r="X15" s="17"/>
      <c r="Y15" s="17"/>
      <c r="Z15" s="22" t="str">
        <f t="shared" si="23"/>
        <v/>
      </c>
      <c r="AA15" s="22" t="str">
        <f t="shared" si="34"/>
        <v/>
      </c>
      <c r="AB15" s="22"/>
      <c r="AC15" s="22"/>
      <c r="AD15" s="22">
        <f t="shared" si="24"/>
        <v>-82700</v>
      </c>
      <c r="AE15" s="22">
        <f t="shared" si="35"/>
        <v>-82700</v>
      </c>
      <c r="AF15" s="22" t="str">
        <f t="shared" si="36"/>
        <v/>
      </c>
      <c r="AG15" s="22">
        <f t="shared" si="25"/>
        <v>-82700</v>
      </c>
      <c r="AH15" s="22" t="str">
        <f t="shared" si="26"/>
        <v/>
      </c>
      <c r="AI15" s="17"/>
      <c r="AJ15" s="17"/>
      <c r="AK15" s="24">
        <f t="shared" si="27"/>
        <v>135000</v>
      </c>
      <c r="AL15" s="22" t="str">
        <f t="shared" si="37"/>
        <v/>
      </c>
      <c r="AM15" s="22">
        <f t="shared" si="38"/>
        <v>135000</v>
      </c>
      <c r="AN15" s="22">
        <f t="shared" si="28"/>
        <v>135000</v>
      </c>
      <c r="AO15" s="22" t="str">
        <f t="shared" si="29"/>
        <v/>
      </c>
      <c r="AP15" s="22"/>
      <c r="AQ15" s="22"/>
      <c r="AR15" s="21">
        <f t="shared" si="30"/>
        <v>-73000</v>
      </c>
      <c r="AS15" s="22">
        <f t="shared" si="39"/>
        <v>-73000</v>
      </c>
      <c r="AT15" s="22" t="str">
        <f t="shared" si="40"/>
        <v/>
      </c>
      <c r="AU15" s="22">
        <f t="shared" si="31"/>
        <v>-73000</v>
      </c>
      <c r="AV15" s="22" t="str">
        <f t="shared" si="32"/>
        <v/>
      </c>
    </row>
    <row r="16" spans="1:48" x14ac:dyDescent="0.2">
      <c r="A16" s="16">
        <v>5</v>
      </c>
      <c r="B16" s="17" t="s">
        <v>81</v>
      </c>
      <c r="C16" s="18" t="s">
        <v>82</v>
      </c>
      <c r="D16" s="18" t="s">
        <v>64</v>
      </c>
      <c r="E16" s="18" t="s">
        <v>65</v>
      </c>
      <c r="F16" s="18" t="s">
        <v>83</v>
      </c>
      <c r="G16" s="18" t="s">
        <v>84</v>
      </c>
      <c r="H16" s="20">
        <v>35734</v>
      </c>
      <c r="I16" s="17">
        <v>94000</v>
      </c>
      <c r="J16" s="20">
        <v>38861</v>
      </c>
      <c r="K16" s="17">
        <v>307200</v>
      </c>
      <c r="L16" s="20">
        <v>40156</v>
      </c>
      <c r="M16" s="20">
        <v>40235</v>
      </c>
      <c r="N16" s="21">
        <v>150000</v>
      </c>
      <c r="O16" s="20">
        <v>40345</v>
      </c>
      <c r="P16" s="21">
        <v>172000</v>
      </c>
      <c r="Q16" s="17">
        <f t="shared" si="19"/>
        <v>189</v>
      </c>
      <c r="R16" s="17" t="str">
        <f t="shared" si="33"/>
        <v>0 years, 6 months</v>
      </c>
      <c r="S16" s="17"/>
      <c r="T16" s="17" t="str">
        <f t="shared" si="20"/>
        <v>Refinance</v>
      </c>
      <c r="U16" s="17"/>
      <c r="V16" s="17">
        <f t="shared" si="21"/>
        <v>3127</v>
      </c>
      <c r="W16" s="17" t="str">
        <f t="shared" si="22"/>
        <v>8 years, 6 months</v>
      </c>
      <c r="X16" s="17"/>
      <c r="Y16" s="17"/>
      <c r="Z16" s="22">
        <f t="shared" si="23"/>
        <v>213200</v>
      </c>
      <c r="AA16" s="22">
        <f t="shared" si="34"/>
        <v>213200</v>
      </c>
      <c r="AB16" s="22"/>
      <c r="AC16" s="22"/>
      <c r="AD16" s="22">
        <f t="shared" si="24"/>
        <v>-135200</v>
      </c>
      <c r="AE16" s="22">
        <f t="shared" si="35"/>
        <v>-135200</v>
      </c>
      <c r="AF16" s="22" t="str">
        <f t="shared" si="36"/>
        <v/>
      </c>
      <c r="AG16" s="22" t="str">
        <f t="shared" si="25"/>
        <v/>
      </c>
      <c r="AH16" s="22">
        <f t="shared" si="26"/>
        <v>-135200</v>
      </c>
      <c r="AI16" s="17"/>
      <c r="AJ16" s="17"/>
      <c r="AK16" s="24">
        <f t="shared" si="27"/>
        <v>22000</v>
      </c>
      <c r="AL16" s="22" t="str">
        <f t="shared" si="37"/>
        <v/>
      </c>
      <c r="AM16" s="22">
        <f t="shared" si="38"/>
        <v>22000</v>
      </c>
      <c r="AN16" s="22" t="str">
        <f t="shared" si="28"/>
        <v/>
      </c>
      <c r="AO16" s="22">
        <f t="shared" si="29"/>
        <v>22000</v>
      </c>
      <c r="AP16" s="22"/>
      <c r="AQ16" s="22"/>
      <c r="AR16" s="21">
        <f t="shared" si="30"/>
        <v>78000</v>
      </c>
      <c r="AS16" s="22" t="str">
        <f t="shared" si="39"/>
        <v/>
      </c>
      <c r="AT16" s="22">
        <f t="shared" si="40"/>
        <v>78000</v>
      </c>
      <c r="AU16" s="22" t="str">
        <f t="shared" si="31"/>
        <v/>
      </c>
      <c r="AV16" s="22">
        <f t="shared" si="32"/>
        <v>78000</v>
      </c>
    </row>
    <row r="17" spans="1:48" x14ac:dyDescent="0.2">
      <c r="A17" s="16">
        <v>6</v>
      </c>
      <c r="B17" s="17" t="s">
        <v>85</v>
      </c>
      <c r="C17" s="18" t="s">
        <v>86</v>
      </c>
      <c r="D17" s="18" t="s">
        <v>64</v>
      </c>
      <c r="E17" s="18" t="s">
        <v>65</v>
      </c>
      <c r="F17" s="18" t="s">
        <v>87</v>
      </c>
      <c r="G17" s="18" t="s">
        <v>88</v>
      </c>
      <c r="H17" s="20">
        <v>39059</v>
      </c>
      <c r="I17" s="17">
        <v>193000</v>
      </c>
      <c r="J17" s="20">
        <v>39518</v>
      </c>
      <c r="K17" s="17">
        <v>156000</v>
      </c>
      <c r="L17" s="20">
        <v>41525</v>
      </c>
      <c r="M17" s="20">
        <v>41698</v>
      </c>
      <c r="N17" s="21">
        <v>174584</v>
      </c>
      <c r="O17" s="20">
        <v>42018</v>
      </c>
      <c r="P17" s="21">
        <v>162500</v>
      </c>
      <c r="Q17" s="17">
        <f t="shared" si="19"/>
        <v>493</v>
      </c>
      <c r="R17" s="17" t="str">
        <f t="shared" si="33"/>
        <v>1 years, 4 months</v>
      </c>
      <c r="S17" s="17"/>
      <c r="T17" s="17" t="str">
        <f t="shared" si="20"/>
        <v>Refinance</v>
      </c>
      <c r="U17" s="17"/>
      <c r="V17" s="17">
        <f t="shared" si="21"/>
        <v>459</v>
      </c>
      <c r="W17" s="17" t="str">
        <f t="shared" si="22"/>
        <v>1 years, 3 months</v>
      </c>
      <c r="X17" s="17"/>
      <c r="Y17" s="17"/>
      <c r="Z17" s="22">
        <f t="shared" si="23"/>
        <v>-37000</v>
      </c>
      <c r="AA17" s="22" t="str">
        <f t="shared" si="34"/>
        <v/>
      </c>
      <c r="AB17" s="22"/>
      <c r="AC17" s="22"/>
      <c r="AD17" s="22">
        <f t="shared" si="24"/>
        <v>6500</v>
      </c>
      <c r="AE17" s="22" t="str">
        <f t="shared" si="35"/>
        <v/>
      </c>
      <c r="AF17" s="22">
        <f t="shared" si="36"/>
        <v>6500</v>
      </c>
      <c r="AG17" s="22" t="str">
        <f t="shared" si="25"/>
        <v/>
      </c>
      <c r="AH17" s="22">
        <f t="shared" si="26"/>
        <v>6500</v>
      </c>
      <c r="AI17" s="17"/>
      <c r="AJ17" s="17"/>
      <c r="AK17" s="24">
        <f t="shared" si="27"/>
        <v>-12084</v>
      </c>
      <c r="AL17" s="22">
        <f t="shared" si="37"/>
        <v>-12084</v>
      </c>
      <c r="AM17" s="22" t="str">
        <f t="shared" si="38"/>
        <v/>
      </c>
      <c r="AN17" s="22" t="str">
        <f t="shared" si="28"/>
        <v/>
      </c>
      <c r="AO17" s="22">
        <f t="shared" si="29"/>
        <v>-12084</v>
      </c>
      <c r="AP17" s="22"/>
      <c r="AQ17" s="22"/>
      <c r="AR17" s="21">
        <f t="shared" si="30"/>
        <v>-30500</v>
      </c>
      <c r="AS17" s="22">
        <f t="shared" si="39"/>
        <v>-30500</v>
      </c>
      <c r="AT17" s="22" t="str">
        <f t="shared" si="40"/>
        <v/>
      </c>
      <c r="AU17" s="22" t="str">
        <f t="shared" si="31"/>
        <v/>
      </c>
      <c r="AV17" s="22">
        <f t="shared" si="32"/>
        <v>-30500</v>
      </c>
    </row>
    <row r="18" spans="1:48" x14ac:dyDescent="0.2">
      <c r="A18" s="16">
        <v>7</v>
      </c>
      <c r="B18" s="17" t="s">
        <v>89</v>
      </c>
      <c r="C18" s="18" t="s">
        <v>90</v>
      </c>
      <c r="D18" s="18" t="s">
        <v>64</v>
      </c>
      <c r="E18" s="18" t="s">
        <v>65</v>
      </c>
      <c r="F18" s="18" t="s">
        <v>91</v>
      </c>
      <c r="G18" s="18" t="s">
        <v>92</v>
      </c>
      <c r="H18" s="20">
        <v>39080</v>
      </c>
      <c r="I18" s="17">
        <v>310000</v>
      </c>
      <c r="J18" s="20">
        <v>39080</v>
      </c>
      <c r="K18" s="17">
        <v>248000</v>
      </c>
      <c r="L18" s="20">
        <v>40405</v>
      </c>
      <c r="M18" s="20">
        <v>40484</v>
      </c>
      <c r="N18" s="21">
        <v>206800</v>
      </c>
      <c r="O18" s="20">
        <v>40654</v>
      </c>
      <c r="P18" s="21">
        <v>230000</v>
      </c>
      <c r="Q18" s="17">
        <f t="shared" si="19"/>
        <v>249</v>
      </c>
      <c r="R18" s="17" t="str">
        <f t="shared" si="33"/>
        <v>0 years, 8 months</v>
      </c>
      <c r="S18" s="17"/>
      <c r="T18" s="17" t="str">
        <f t="shared" si="20"/>
        <v>Purchase</v>
      </c>
      <c r="U18" s="17"/>
      <c r="V18" s="17" t="str">
        <f t="shared" si="21"/>
        <v/>
      </c>
      <c r="W18" s="17" t="str">
        <f t="shared" si="22"/>
        <v/>
      </c>
      <c r="X18" s="17"/>
      <c r="Y18" s="17"/>
      <c r="Z18" s="22" t="str">
        <f t="shared" si="23"/>
        <v/>
      </c>
      <c r="AA18" s="22" t="str">
        <f t="shared" si="34"/>
        <v/>
      </c>
      <c r="AB18" s="22"/>
      <c r="AC18" s="22"/>
      <c r="AD18" s="22">
        <f t="shared" si="24"/>
        <v>-18000</v>
      </c>
      <c r="AE18" s="22">
        <f t="shared" si="35"/>
        <v>-18000</v>
      </c>
      <c r="AF18" s="22" t="str">
        <f t="shared" si="36"/>
        <v/>
      </c>
      <c r="AG18" s="22">
        <f t="shared" si="25"/>
        <v>-18000</v>
      </c>
      <c r="AH18" s="22" t="str">
        <f t="shared" si="26"/>
        <v/>
      </c>
      <c r="AI18" s="17"/>
      <c r="AJ18" s="17"/>
      <c r="AK18" s="24">
        <f t="shared" si="27"/>
        <v>23200</v>
      </c>
      <c r="AL18" s="22" t="str">
        <f t="shared" si="37"/>
        <v/>
      </c>
      <c r="AM18" s="22">
        <f t="shared" si="38"/>
        <v>23200</v>
      </c>
      <c r="AN18" s="22">
        <f t="shared" si="28"/>
        <v>23200</v>
      </c>
      <c r="AO18" s="22" t="str">
        <f t="shared" si="29"/>
        <v/>
      </c>
      <c r="AP18" s="22"/>
      <c r="AQ18" s="22"/>
      <c r="AR18" s="21">
        <f t="shared" si="30"/>
        <v>-80000</v>
      </c>
      <c r="AS18" s="22">
        <f t="shared" si="39"/>
        <v>-80000</v>
      </c>
      <c r="AT18" s="22" t="str">
        <f t="shared" si="40"/>
        <v/>
      </c>
      <c r="AU18" s="22">
        <f t="shared" si="31"/>
        <v>-80000</v>
      </c>
      <c r="AV18" s="22" t="str">
        <f t="shared" si="32"/>
        <v/>
      </c>
    </row>
    <row r="19" spans="1:48" x14ac:dyDescent="0.2">
      <c r="A19" s="16">
        <v>8</v>
      </c>
      <c r="B19" s="17" t="s">
        <v>93</v>
      </c>
      <c r="C19" s="18" t="s">
        <v>94</v>
      </c>
      <c r="D19" s="18" t="s">
        <v>64</v>
      </c>
      <c r="E19" s="18" t="s">
        <v>65</v>
      </c>
      <c r="F19" s="18" t="s">
        <v>95</v>
      </c>
      <c r="G19" s="18" t="s">
        <v>96</v>
      </c>
      <c r="H19" s="20">
        <v>39337</v>
      </c>
      <c r="I19" s="17">
        <v>255000</v>
      </c>
      <c r="J19" s="20">
        <v>39337</v>
      </c>
      <c r="K19" s="17">
        <v>242250</v>
      </c>
      <c r="L19" s="20">
        <v>40917</v>
      </c>
      <c r="M19" s="20">
        <v>40994</v>
      </c>
      <c r="N19" s="21">
        <v>235902</v>
      </c>
      <c r="O19" s="20">
        <v>41106</v>
      </c>
      <c r="P19" s="21">
        <v>127900</v>
      </c>
      <c r="Q19" s="17">
        <f t="shared" si="19"/>
        <v>189</v>
      </c>
      <c r="R19" s="17" t="str">
        <f t="shared" si="33"/>
        <v>0 years, 6 months</v>
      </c>
      <c r="S19" s="17"/>
      <c r="T19" s="17" t="str">
        <f t="shared" si="20"/>
        <v>Purchase</v>
      </c>
      <c r="U19" s="17"/>
      <c r="V19" s="17" t="str">
        <f t="shared" si="21"/>
        <v/>
      </c>
      <c r="W19" s="17" t="str">
        <f t="shared" si="22"/>
        <v/>
      </c>
      <c r="X19" s="17"/>
      <c r="Y19" s="17"/>
      <c r="Z19" s="22" t="str">
        <f t="shared" si="23"/>
        <v/>
      </c>
      <c r="AA19" s="22" t="str">
        <f t="shared" si="34"/>
        <v/>
      </c>
      <c r="AB19" s="22"/>
      <c r="AC19" s="22"/>
      <c r="AD19" s="22">
        <f t="shared" si="24"/>
        <v>-114350</v>
      </c>
      <c r="AE19" s="22">
        <f t="shared" si="35"/>
        <v>-114350</v>
      </c>
      <c r="AF19" s="22" t="str">
        <f t="shared" si="36"/>
        <v/>
      </c>
      <c r="AG19" s="22">
        <f t="shared" si="25"/>
        <v>-114350</v>
      </c>
      <c r="AH19" s="22" t="str">
        <f t="shared" si="26"/>
        <v/>
      </c>
      <c r="AI19" s="17"/>
      <c r="AJ19" s="17"/>
      <c r="AK19" s="24">
        <f t="shared" si="27"/>
        <v>-108002</v>
      </c>
      <c r="AL19" s="22">
        <f t="shared" si="37"/>
        <v>-108002</v>
      </c>
      <c r="AM19" s="22" t="str">
        <f t="shared" si="38"/>
        <v/>
      </c>
      <c r="AN19" s="22">
        <f t="shared" si="28"/>
        <v>-108002</v>
      </c>
      <c r="AO19" s="22" t="str">
        <f t="shared" si="29"/>
        <v/>
      </c>
      <c r="AP19" s="22"/>
      <c r="AQ19" s="22"/>
      <c r="AR19" s="21">
        <f t="shared" si="30"/>
        <v>-127100</v>
      </c>
      <c r="AS19" s="22">
        <f t="shared" si="39"/>
        <v>-127100</v>
      </c>
      <c r="AT19" s="22" t="str">
        <f t="shared" si="40"/>
        <v/>
      </c>
      <c r="AU19" s="22">
        <f t="shared" si="31"/>
        <v>-127100</v>
      </c>
      <c r="AV19" s="22" t="str">
        <f t="shared" si="32"/>
        <v/>
      </c>
    </row>
    <row r="20" spans="1:48" x14ac:dyDescent="0.2">
      <c r="A20" s="16">
        <v>9</v>
      </c>
      <c r="B20" s="17" t="s">
        <v>97</v>
      </c>
      <c r="C20" s="18" t="s">
        <v>98</v>
      </c>
      <c r="D20" s="18"/>
      <c r="E20" s="18" t="s">
        <v>65</v>
      </c>
      <c r="F20" s="18" t="s">
        <v>99</v>
      </c>
      <c r="G20" s="18" t="s">
        <v>100</v>
      </c>
      <c r="H20" s="20">
        <v>38761</v>
      </c>
      <c r="I20" s="17">
        <v>282000</v>
      </c>
      <c r="J20" s="20">
        <v>38761</v>
      </c>
      <c r="K20" s="17">
        <v>225600</v>
      </c>
      <c r="L20" s="20">
        <v>40702</v>
      </c>
      <c r="M20" s="20">
        <v>40801</v>
      </c>
      <c r="N20" s="21">
        <v>112720</v>
      </c>
      <c r="O20" s="20">
        <v>40974</v>
      </c>
      <c r="P20" s="21">
        <v>175000</v>
      </c>
      <c r="Q20" s="17">
        <f t="shared" si="19"/>
        <v>272</v>
      </c>
      <c r="R20" s="17" t="str">
        <f t="shared" si="33"/>
        <v>0 years, 8 months</v>
      </c>
      <c r="S20" s="17"/>
      <c r="T20" s="17" t="str">
        <f t="shared" si="20"/>
        <v>Purchase</v>
      </c>
      <c r="U20" s="17"/>
      <c r="V20" s="17" t="str">
        <f t="shared" si="21"/>
        <v/>
      </c>
      <c r="W20" s="17" t="str">
        <f t="shared" si="22"/>
        <v/>
      </c>
      <c r="X20" s="17"/>
      <c r="Y20" s="17"/>
      <c r="Z20" s="22" t="str">
        <f t="shared" si="23"/>
        <v/>
      </c>
      <c r="AA20" s="22" t="str">
        <f t="shared" si="34"/>
        <v/>
      </c>
      <c r="AB20" s="22"/>
      <c r="AC20" s="22"/>
      <c r="AD20" s="22">
        <f t="shared" si="24"/>
        <v>-50600</v>
      </c>
      <c r="AE20" s="22">
        <f t="shared" si="35"/>
        <v>-50600</v>
      </c>
      <c r="AF20" s="22" t="str">
        <f t="shared" si="36"/>
        <v/>
      </c>
      <c r="AG20" s="22">
        <f t="shared" si="25"/>
        <v>-50600</v>
      </c>
      <c r="AH20" s="22" t="str">
        <f t="shared" si="26"/>
        <v/>
      </c>
      <c r="AI20" s="17"/>
      <c r="AJ20" s="17"/>
      <c r="AK20" s="24">
        <f t="shared" si="27"/>
        <v>62280</v>
      </c>
      <c r="AL20" s="22" t="str">
        <f t="shared" si="37"/>
        <v/>
      </c>
      <c r="AM20" s="22">
        <f t="shared" si="38"/>
        <v>62280</v>
      </c>
      <c r="AN20" s="22">
        <f t="shared" si="28"/>
        <v>62280</v>
      </c>
      <c r="AO20" s="22" t="str">
        <f t="shared" si="29"/>
        <v/>
      </c>
      <c r="AP20" s="22"/>
      <c r="AQ20" s="22"/>
      <c r="AR20" s="21">
        <f t="shared" si="30"/>
        <v>-107000</v>
      </c>
      <c r="AS20" s="22">
        <f t="shared" si="39"/>
        <v>-107000</v>
      </c>
      <c r="AT20" s="22" t="str">
        <f t="shared" si="40"/>
        <v/>
      </c>
      <c r="AU20" s="22">
        <f t="shared" si="31"/>
        <v>-107000</v>
      </c>
      <c r="AV20" s="22" t="str">
        <f t="shared" si="32"/>
        <v/>
      </c>
    </row>
    <row r="21" spans="1:48" x14ac:dyDescent="0.2">
      <c r="A21" s="16">
        <v>10</v>
      </c>
      <c r="B21" s="17" t="s">
        <v>101</v>
      </c>
      <c r="C21" s="18" t="s">
        <v>98</v>
      </c>
      <c r="D21" s="18" t="s">
        <v>64</v>
      </c>
      <c r="E21" s="18" t="s">
        <v>65</v>
      </c>
      <c r="F21" s="18" t="s">
        <v>102</v>
      </c>
      <c r="G21" s="18" t="s">
        <v>103</v>
      </c>
      <c r="H21" s="20">
        <v>37525</v>
      </c>
      <c r="I21" s="17">
        <v>230000</v>
      </c>
      <c r="J21" s="20">
        <v>37525</v>
      </c>
      <c r="K21" s="17">
        <v>218225</v>
      </c>
      <c r="L21" s="20">
        <v>41045</v>
      </c>
      <c r="M21" s="20">
        <v>41164</v>
      </c>
      <c r="N21" s="21">
        <v>257484</v>
      </c>
      <c r="O21" s="20">
        <v>41544</v>
      </c>
      <c r="P21" s="21">
        <v>150000</v>
      </c>
      <c r="Q21" s="17">
        <f t="shared" si="19"/>
        <v>499</v>
      </c>
      <c r="R21" s="17" t="str">
        <f t="shared" si="33"/>
        <v>1 years, 4 months</v>
      </c>
      <c r="S21" s="17"/>
      <c r="T21" s="17" t="str">
        <f t="shared" si="20"/>
        <v>Purchase</v>
      </c>
      <c r="U21" s="17"/>
      <c r="V21" s="17" t="str">
        <f t="shared" si="21"/>
        <v/>
      </c>
      <c r="W21" s="17" t="str">
        <f t="shared" si="22"/>
        <v/>
      </c>
      <c r="X21" s="17"/>
      <c r="Y21" s="17"/>
      <c r="Z21" s="22" t="str">
        <f t="shared" si="23"/>
        <v/>
      </c>
      <c r="AA21" s="22" t="str">
        <f t="shared" si="34"/>
        <v/>
      </c>
      <c r="AB21" s="22"/>
      <c r="AC21" s="22"/>
      <c r="AD21" s="22">
        <f t="shared" si="24"/>
        <v>-68225</v>
      </c>
      <c r="AE21" s="22">
        <f t="shared" si="35"/>
        <v>-68225</v>
      </c>
      <c r="AF21" s="22" t="str">
        <f t="shared" si="36"/>
        <v/>
      </c>
      <c r="AG21" s="22">
        <f t="shared" si="25"/>
        <v>-68225</v>
      </c>
      <c r="AH21" s="22" t="str">
        <f t="shared" si="26"/>
        <v/>
      </c>
      <c r="AI21" s="17"/>
      <c r="AJ21" s="17"/>
      <c r="AK21" s="24">
        <f t="shared" si="27"/>
        <v>-107484</v>
      </c>
      <c r="AL21" s="22">
        <f t="shared" si="37"/>
        <v>-107484</v>
      </c>
      <c r="AM21" s="22" t="str">
        <f t="shared" si="38"/>
        <v/>
      </c>
      <c r="AN21" s="22">
        <f t="shared" si="28"/>
        <v>-107484</v>
      </c>
      <c r="AO21" s="22" t="str">
        <f t="shared" si="29"/>
        <v/>
      </c>
      <c r="AP21" s="22"/>
      <c r="AQ21" s="22"/>
      <c r="AR21" s="21">
        <f t="shared" si="30"/>
        <v>-80000</v>
      </c>
      <c r="AS21" s="22">
        <f t="shared" si="39"/>
        <v>-80000</v>
      </c>
      <c r="AT21" s="22" t="str">
        <f t="shared" si="40"/>
        <v/>
      </c>
      <c r="AU21" s="22">
        <f t="shared" si="31"/>
        <v>-80000</v>
      </c>
      <c r="AV21" s="22" t="str">
        <f t="shared" si="32"/>
        <v/>
      </c>
    </row>
    <row r="22" spans="1:48" x14ac:dyDescent="0.2">
      <c r="A22" s="16">
        <v>11</v>
      </c>
      <c r="B22" s="17" t="s">
        <v>104</v>
      </c>
      <c r="C22" s="18" t="s">
        <v>105</v>
      </c>
      <c r="D22" s="18" t="s">
        <v>106</v>
      </c>
      <c r="E22" s="18" t="s">
        <v>65</v>
      </c>
      <c r="F22" s="18" t="s">
        <v>107</v>
      </c>
      <c r="G22" s="18" t="s">
        <v>108</v>
      </c>
      <c r="H22" s="20">
        <v>37035</v>
      </c>
      <c r="I22" s="17">
        <v>234900</v>
      </c>
      <c r="J22" s="20">
        <v>38008</v>
      </c>
      <c r="K22" s="17">
        <v>207500</v>
      </c>
      <c r="L22" s="20">
        <v>40337</v>
      </c>
      <c r="M22" s="20">
        <v>40424</v>
      </c>
      <c r="N22" s="21">
        <v>219829</v>
      </c>
      <c r="O22" s="20">
        <v>40634</v>
      </c>
      <c r="P22" s="21">
        <v>245000</v>
      </c>
      <c r="Q22" s="17">
        <f t="shared" si="19"/>
        <v>297</v>
      </c>
      <c r="R22" s="17" t="str">
        <f t="shared" si="33"/>
        <v>0 years, 9 months</v>
      </c>
      <c r="S22" s="17"/>
      <c r="T22" s="17" t="str">
        <f t="shared" si="20"/>
        <v>Refinance</v>
      </c>
      <c r="U22" s="17"/>
      <c r="V22" s="17">
        <f t="shared" si="21"/>
        <v>973</v>
      </c>
      <c r="W22" s="17" t="str">
        <f t="shared" si="22"/>
        <v>2 years, 7 months</v>
      </c>
      <c r="X22" s="17"/>
      <c r="Y22" s="17"/>
      <c r="Z22" s="22">
        <f t="shared" si="23"/>
        <v>-27400</v>
      </c>
      <c r="AA22" s="22" t="str">
        <f t="shared" si="34"/>
        <v/>
      </c>
      <c r="AB22" s="22"/>
      <c r="AC22" s="22"/>
      <c r="AD22" s="22">
        <f t="shared" si="24"/>
        <v>37500</v>
      </c>
      <c r="AE22" s="22" t="str">
        <f t="shared" si="35"/>
        <v/>
      </c>
      <c r="AF22" s="22">
        <f t="shared" si="36"/>
        <v>37500</v>
      </c>
      <c r="AG22" s="22" t="str">
        <f t="shared" si="25"/>
        <v/>
      </c>
      <c r="AH22" s="22">
        <f t="shared" si="26"/>
        <v>37500</v>
      </c>
      <c r="AI22" s="17"/>
      <c r="AJ22" s="17"/>
      <c r="AK22" s="24">
        <f t="shared" si="27"/>
        <v>25171</v>
      </c>
      <c r="AL22" s="22" t="str">
        <f t="shared" si="37"/>
        <v/>
      </c>
      <c r="AM22" s="22">
        <f t="shared" si="38"/>
        <v>25171</v>
      </c>
      <c r="AN22" s="22" t="str">
        <f t="shared" si="28"/>
        <v/>
      </c>
      <c r="AO22" s="22">
        <f t="shared" si="29"/>
        <v>25171</v>
      </c>
      <c r="AP22" s="22"/>
      <c r="AQ22" s="22"/>
      <c r="AR22" s="21">
        <f t="shared" si="30"/>
        <v>10100</v>
      </c>
      <c r="AS22" s="22" t="str">
        <f t="shared" si="39"/>
        <v/>
      </c>
      <c r="AT22" s="22">
        <f t="shared" si="40"/>
        <v>10100</v>
      </c>
      <c r="AU22" s="22" t="str">
        <f t="shared" si="31"/>
        <v/>
      </c>
      <c r="AV22" s="22">
        <f t="shared" si="32"/>
        <v>10100</v>
      </c>
    </row>
    <row r="23" spans="1:48" x14ac:dyDescent="0.2">
      <c r="A23" s="16">
        <v>12</v>
      </c>
      <c r="B23" s="17" t="s">
        <v>109</v>
      </c>
      <c r="C23" s="18" t="s">
        <v>110</v>
      </c>
      <c r="D23" s="18" t="s">
        <v>64</v>
      </c>
      <c r="E23" s="18" t="s">
        <v>65</v>
      </c>
      <c r="F23" s="18" t="s">
        <v>111</v>
      </c>
      <c r="G23" s="18" t="s">
        <v>112</v>
      </c>
      <c r="H23" s="20">
        <v>29800</v>
      </c>
      <c r="I23" s="17" t="s">
        <v>113</v>
      </c>
      <c r="J23" s="20">
        <v>39066</v>
      </c>
      <c r="K23" s="17">
        <v>300000</v>
      </c>
      <c r="L23" s="20">
        <v>40201</v>
      </c>
      <c r="M23" s="20">
        <v>40234</v>
      </c>
      <c r="N23" s="21">
        <v>231000</v>
      </c>
      <c r="O23" s="20">
        <v>40380</v>
      </c>
      <c r="P23" s="21">
        <v>339000</v>
      </c>
      <c r="Q23" s="17">
        <f t="shared" si="19"/>
        <v>179</v>
      </c>
      <c r="R23" s="17" t="str">
        <f t="shared" si="33"/>
        <v>0 years, 5 months</v>
      </c>
      <c r="S23" s="17"/>
      <c r="T23" s="17" t="str">
        <f t="shared" si="20"/>
        <v>Refinance</v>
      </c>
      <c r="U23" s="17"/>
      <c r="V23" s="17">
        <f t="shared" si="21"/>
        <v>9266</v>
      </c>
      <c r="W23" s="17" t="str">
        <f t="shared" si="22"/>
        <v>25 years, 4 months</v>
      </c>
      <c r="X23" s="17"/>
      <c r="Y23" s="17"/>
      <c r="Z23" s="22" t="str">
        <f t="shared" si="23"/>
        <v>unknown</v>
      </c>
      <c r="AA23" s="22" t="str">
        <f t="shared" si="34"/>
        <v>unknown</v>
      </c>
      <c r="AB23" s="22"/>
      <c r="AC23" s="22"/>
      <c r="AD23" s="22">
        <f t="shared" si="24"/>
        <v>39000</v>
      </c>
      <c r="AE23" s="22" t="str">
        <f t="shared" si="35"/>
        <v/>
      </c>
      <c r="AF23" s="22">
        <f t="shared" si="36"/>
        <v>39000</v>
      </c>
      <c r="AG23" s="22" t="str">
        <f t="shared" si="25"/>
        <v/>
      </c>
      <c r="AH23" s="22">
        <f t="shared" si="26"/>
        <v>39000</v>
      </c>
      <c r="AI23" s="17"/>
      <c r="AJ23" s="17"/>
      <c r="AK23" s="24">
        <f t="shared" si="27"/>
        <v>108000</v>
      </c>
      <c r="AL23" s="22" t="str">
        <f t="shared" si="37"/>
        <v/>
      </c>
      <c r="AM23" s="22">
        <f t="shared" si="38"/>
        <v>108000</v>
      </c>
      <c r="AN23" s="22" t="str">
        <f t="shared" si="28"/>
        <v/>
      </c>
      <c r="AO23" s="22">
        <f t="shared" si="29"/>
        <v>108000</v>
      </c>
      <c r="AP23" s="22"/>
      <c r="AQ23" s="22"/>
      <c r="AR23" s="21" t="str">
        <f t="shared" si="30"/>
        <v/>
      </c>
      <c r="AS23" s="22" t="str">
        <f t="shared" si="39"/>
        <v/>
      </c>
      <c r="AT23" s="22" t="str">
        <f t="shared" si="40"/>
        <v/>
      </c>
      <c r="AU23" s="22" t="str">
        <f t="shared" si="31"/>
        <v/>
      </c>
      <c r="AV23" s="22" t="str">
        <f t="shared" si="32"/>
        <v/>
      </c>
    </row>
    <row r="24" spans="1:48" x14ac:dyDescent="0.2">
      <c r="A24" s="16">
        <v>13</v>
      </c>
      <c r="B24" s="17">
        <v>163</v>
      </c>
      <c r="C24" s="18" t="s">
        <v>114</v>
      </c>
      <c r="D24" s="18" t="s">
        <v>115</v>
      </c>
      <c r="E24" s="18"/>
      <c r="F24" s="18"/>
      <c r="G24" s="18">
        <v>26930000130</v>
      </c>
      <c r="H24" s="20">
        <v>38784</v>
      </c>
      <c r="I24" s="25">
        <v>257900</v>
      </c>
      <c r="J24" s="20">
        <v>38784</v>
      </c>
      <c r="K24" s="25">
        <v>206320</v>
      </c>
      <c r="L24" s="20">
        <v>40953</v>
      </c>
      <c r="M24" s="20">
        <v>40984</v>
      </c>
      <c r="N24" s="25">
        <v>224219</v>
      </c>
      <c r="O24" s="20">
        <v>41305</v>
      </c>
      <c r="P24" s="25">
        <v>126000</v>
      </c>
      <c r="Q24" s="17">
        <f t="shared" si="19"/>
        <v>352</v>
      </c>
      <c r="R24" s="17" t="str">
        <f t="shared" si="33"/>
        <v>0 years, 11 months</v>
      </c>
      <c r="S24" s="17"/>
      <c r="T24" s="17" t="str">
        <f t="shared" si="20"/>
        <v>Purchase</v>
      </c>
      <c r="U24" s="17"/>
      <c r="V24" s="17" t="str">
        <f t="shared" si="21"/>
        <v/>
      </c>
      <c r="W24" s="17" t="str">
        <f t="shared" si="22"/>
        <v/>
      </c>
      <c r="X24" s="17"/>
      <c r="Y24" s="17"/>
      <c r="Z24" s="22" t="str">
        <f t="shared" si="23"/>
        <v/>
      </c>
      <c r="AA24" s="22" t="str">
        <f t="shared" si="34"/>
        <v/>
      </c>
      <c r="AB24" s="22"/>
      <c r="AC24" s="22"/>
      <c r="AD24" s="22">
        <f t="shared" si="24"/>
        <v>-80320</v>
      </c>
      <c r="AE24" s="22">
        <f t="shared" si="35"/>
        <v>-80320</v>
      </c>
      <c r="AF24" s="22" t="str">
        <f t="shared" si="36"/>
        <v/>
      </c>
      <c r="AG24" s="22">
        <f t="shared" si="25"/>
        <v>-80320</v>
      </c>
      <c r="AH24" s="22" t="str">
        <f t="shared" si="26"/>
        <v/>
      </c>
      <c r="AI24" s="17"/>
      <c r="AJ24" s="17"/>
      <c r="AK24" s="24">
        <f t="shared" si="27"/>
        <v>-98219</v>
      </c>
      <c r="AL24" s="22">
        <f t="shared" si="37"/>
        <v>-98219</v>
      </c>
      <c r="AM24" s="22" t="str">
        <f t="shared" si="38"/>
        <v/>
      </c>
      <c r="AN24" s="22">
        <f t="shared" si="28"/>
        <v>-98219</v>
      </c>
      <c r="AO24" s="22" t="str">
        <f t="shared" si="29"/>
        <v/>
      </c>
      <c r="AP24" s="22"/>
      <c r="AQ24" s="22"/>
      <c r="AR24" s="21">
        <f t="shared" si="30"/>
        <v>-131900</v>
      </c>
      <c r="AS24" s="22">
        <f t="shared" si="39"/>
        <v>-131900</v>
      </c>
      <c r="AT24" s="22" t="str">
        <f t="shared" si="40"/>
        <v/>
      </c>
      <c r="AU24" s="22">
        <f t="shared" si="31"/>
        <v>-131900</v>
      </c>
      <c r="AV24" s="22" t="str">
        <f t="shared" si="32"/>
        <v/>
      </c>
    </row>
    <row r="25" spans="1:48" x14ac:dyDescent="0.2">
      <c r="A25" s="16">
        <v>14</v>
      </c>
      <c r="B25" s="17">
        <v>107</v>
      </c>
      <c r="C25" s="18" t="s">
        <v>116</v>
      </c>
      <c r="D25" s="18" t="s">
        <v>64</v>
      </c>
      <c r="E25" s="18"/>
      <c r="F25" s="18"/>
      <c r="G25" s="18"/>
      <c r="H25" s="20">
        <v>23998</v>
      </c>
      <c r="I25" s="25" t="s">
        <v>113</v>
      </c>
      <c r="J25" s="20">
        <v>38593</v>
      </c>
      <c r="K25" s="25">
        <v>357000</v>
      </c>
      <c r="L25" s="20">
        <v>41773</v>
      </c>
      <c r="M25" s="20">
        <v>41640</v>
      </c>
      <c r="N25" s="25">
        <v>183000</v>
      </c>
      <c r="O25" s="20">
        <v>42130</v>
      </c>
      <c r="P25" s="25">
        <v>158000</v>
      </c>
      <c r="Q25" s="17">
        <f t="shared" si="19"/>
        <v>357</v>
      </c>
      <c r="R25" s="17" t="str">
        <f t="shared" si="33"/>
        <v>0 years, 11 months</v>
      </c>
      <c r="S25" s="17"/>
      <c r="T25" s="17" t="str">
        <f t="shared" si="20"/>
        <v>Refinance</v>
      </c>
      <c r="U25" s="17"/>
      <c r="V25" s="17">
        <f t="shared" si="21"/>
        <v>14595</v>
      </c>
      <c r="W25" s="17" t="str">
        <f t="shared" si="22"/>
        <v>39 years, 11 months</v>
      </c>
      <c r="X25" s="17"/>
      <c r="Y25" s="17"/>
      <c r="Z25" s="22" t="str">
        <f t="shared" si="23"/>
        <v>unknown</v>
      </c>
      <c r="AA25" s="22" t="str">
        <f t="shared" si="34"/>
        <v>unknown</v>
      </c>
      <c r="AB25" s="22"/>
      <c r="AC25" s="22"/>
      <c r="AD25" s="22">
        <f t="shared" si="24"/>
        <v>-199000</v>
      </c>
      <c r="AE25" s="22">
        <f t="shared" si="35"/>
        <v>-199000</v>
      </c>
      <c r="AF25" s="22" t="str">
        <f t="shared" si="36"/>
        <v/>
      </c>
      <c r="AG25" s="22" t="str">
        <f t="shared" si="25"/>
        <v/>
      </c>
      <c r="AH25" s="22">
        <f t="shared" si="26"/>
        <v>-199000</v>
      </c>
      <c r="AI25" s="17"/>
      <c r="AJ25" s="17"/>
      <c r="AK25" s="24">
        <f t="shared" si="27"/>
        <v>-25000</v>
      </c>
      <c r="AL25" s="22">
        <f t="shared" si="37"/>
        <v>-25000</v>
      </c>
      <c r="AM25" s="22" t="str">
        <f t="shared" si="38"/>
        <v/>
      </c>
      <c r="AN25" s="22" t="str">
        <f t="shared" si="28"/>
        <v/>
      </c>
      <c r="AO25" s="22">
        <f t="shared" si="29"/>
        <v>-25000</v>
      </c>
      <c r="AP25" s="22"/>
      <c r="AQ25" s="22"/>
      <c r="AR25" s="21" t="str">
        <f t="shared" si="30"/>
        <v/>
      </c>
      <c r="AS25" s="22" t="str">
        <f t="shared" si="39"/>
        <v/>
      </c>
      <c r="AT25" s="22" t="str">
        <f t="shared" si="40"/>
        <v/>
      </c>
      <c r="AU25" s="22" t="str">
        <f t="shared" si="31"/>
        <v/>
      </c>
      <c r="AV25" s="22" t="str">
        <f t="shared" si="32"/>
        <v/>
      </c>
    </row>
    <row r="26" spans="1:48" x14ac:dyDescent="0.2">
      <c r="A26" s="16">
        <v>15</v>
      </c>
      <c r="B26" s="17">
        <v>4</v>
      </c>
      <c r="C26" s="18" t="s">
        <v>117</v>
      </c>
      <c r="D26" s="18" t="s">
        <v>74</v>
      </c>
      <c r="E26" s="18" t="s">
        <v>65</v>
      </c>
      <c r="F26" s="18" t="s">
        <v>118</v>
      </c>
      <c r="G26" s="18" t="s">
        <v>119</v>
      </c>
      <c r="H26" s="20">
        <v>38533</v>
      </c>
      <c r="I26" s="17">
        <v>204900</v>
      </c>
      <c r="J26" s="20">
        <v>38533</v>
      </c>
      <c r="K26" s="17">
        <v>194650</v>
      </c>
      <c r="L26" s="20">
        <v>40238</v>
      </c>
      <c r="M26" s="20">
        <v>40305</v>
      </c>
      <c r="N26" s="21">
        <v>116000</v>
      </c>
      <c r="O26" s="20">
        <v>40506</v>
      </c>
      <c r="P26" s="21">
        <v>105000</v>
      </c>
      <c r="Q26" s="17">
        <f t="shared" si="19"/>
        <v>268</v>
      </c>
      <c r="R26" s="17" t="str">
        <f t="shared" si="33"/>
        <v>0 years, 8 months</v>
      </c>
      <c r="S26" s="17"/>
      <c r="T26" s="17" t="str">
        <f t="shared" si="20"/>
        <v>Purchase</v>
      </c>
      <c r="U26" s="17"/>
      <c r="V26" s="17" t="str">
        <f t="shared" si="21"/>
        <v/>
      </c>
      <c r="W26" s="17" t="str">
        <f t="shared" si="22"/>
        <v/>
      </c>
      <c r="X26" s="17"/>
      <c r="Y26" s="17"/>
      <c r="Z26" s="22" t="str">
        <f t="shared" si="23"/>
        <v/>
      </c>
      <c r="AA26" s="22" t="str">
        <f t="shared" si="34"/>
        <v/>
      </c>
      <c r="AB26" s="22"/>
      <c r="AC26" s="22"/>
      <c r="AD26" s="22">
        <f t="shared" si="24"/>
        <v>-89650</v>
      </c>
      <c r="AE26" s="22">
        <f t="shared" si="35"/>
        <v>-89650</v>
      </c>
      <c r="AF26" s="22" t="str">
        <f t="shared" si="36"/>
        <v/>
      </c>
      <c r="AG26" s="22">
        <f t="shared" si="25"/>
        <v>-89650</v>
      </c>
      <c r="AH26" s="22" t="str">
        <f t="shared" si="26"/>
        <v/>
      </c>
      <c r="AI26" s="17"/>
      <c r="AJ26" s="17"/>
      <c r="AK26" s="24">
        <f t="shared" si="27"/>
        <v>-11000</v>
      </c>
      <c r="AL26" s="22">
        <f t="shared" si="37"/>
        <v>-11000</v>
      </c>
      <c r="AM26" s="22" t="str">
        <f t="shared" si="38"/>
        <v/>
      </c>
      <c r="AN26" s="22">
        <f t="shared" si="28"/>
        <v>-11000</v>
      </c>
      <c r="AO26" s="22" t="str">
        <f t="shared" si="29"/>
        <v/>
      </c>
      <c r="AP26" s="22"/>
      <c r="AQ26" s="22"/>
      <c r="AR26" s="21">
        <f t="shared" si="30"/>
        <v>-99900</v>
      </c>
      <c r="AS26" s="22">
        <f t="shared" si="39"/>
        <v>-99900</v>
      </c>
      <c r="AT26" s="22" t="str">
        <f t="shared" si="40"/>
        <v/>
      </c>
      <c r="AU26" s="22">
        <f t="shared" si="31"/>
        <v>-99900</v>
      </c>
      <c r="AV26" s="22" t="str">
        <f t="shared" si="32"/>
        <v/>
      </c>
    </row>
    <row r="27" spans="1:48" x14ac:dyDescent="0.2">
      <c r="A27" s="16">
        <v>16</v>
      </c>
      <c r="B27" s="17">
        <v>7</v>
      </c>
      <c r="C27" s="18" t="s">
        <v>120</v>
      </c>
      <c r="D27" s="18" t="s">
        <v>64</v>
      </c>
      <c r="E27" s="18" t="s">
        <v>65</v>
      </c>
      <c r="F27" s="18" t="s">
        <v>121</v>
      </c>
      <c r="G27" s="18" t="s">
        <v>122</v>
      </c>
      <c r="H27" s="20">
        <v>36433</v>
      </c>
      <c r="I27" s="17">
        <v>112000</v>
      </c>
      <c r="J27" s="20">
        <v>37894</v>
      </c>
      <c r="K27" s="17">
        <v>203000</v>
      </c>
      <c r="L27" s="20">
        <v>41024</v>
      </c>
      <c r="M27" s="20">
        <v>41036</v>
      </c>
      <c r="N27" s="21">
        <v>204113</v>
      </c>
      <c r="O27" s="20">
        <v>41639</v>
      </c>
      <c r="P27" s="21">
        <v>179000</v>
      </c>
      <c r="Q27" s="17">
        <f t="shared" si="19"/>
        <v>615</v>
      </c>
      <c r="R27" s="17" t="str">
        <f t="shared" si="33"/>
        <v>1 years, 8 months</v>
      </c>
      <c r="S27" s="17"/>
      <c r="T27" s="17" t="str">
        <f t="shared" si="20"/>
        <v>Refinance</v>
      </c>
      <c r="U27" s="17"/>
      <c r="V27" s="17">
        <f t="shared" si="21"/>
        <v>1461</v>
      </c>
      <c r="W27" s="17" t="str">
        <f t="shared" si="22"/>
        <v>4 years, 0 months</v>
      </c>
      <c r="X27" s="17"/>
      <c r="Y27" s="17"/>
      <c r="Z27" s="22">
        <f t="shared" si="23"/>
        <v>91000</v>
      </c>
      <c r="AA27" s="22">
        <f t="shared" si="34"/>
        <v>91000</v>
      </c>
      <c r="AB27" s="22"/>
      <c r="AC27" s="22"/>
      <c r="AD27" s="22">
        <f t="shared" si="24"/>
        <v>-24000</v>
      </c>
      <c r="AE27" s="22">
        <f t="shared" si="35"/>
        <v>-24000</v>
      </c>
      <c r="AF27" s="22" t="str">
        <f t="shared" si="36"/>
        <v/>
      </c>
      <c r="AG27" s="22" t="str">
        <f t="shared" si="25"/>
        <v/>
      </c>
      <c r="AH27" s="22">
        <f t="shared" si="26"/>
        <v>-24000</v>
      </c>
      <c r="AI27" s="17"/>
      <c r="AJ27" s="17"/>
      <c r="AK27" s="24">
        <f t="shared" si="27"/>
        <v>-25113</v>
      </c>
      <c r="AL27" s="22">
        <f t="shared" si="37"/>
        <v>-25113</v>
      </c>
      <c r="AM27" s="22" t="str">
        <f t="shared" si="38"/>
        <v/>
      </c>
      <c r="AN27" s="22" t="str">
        <f t="shared" si="28"/>
        <v/>
      </c>
      <c r="AO27" s="22">
        <f t="shared" si="29"/>
        <v>-25113</v>
      </c>
      <c r="AP27" s="22"/>
      <c r="AQ27" s="22"/>
      <c r="AR27" s="21">
        <f t="shared" si="30"/>
        <v>67000</v>
      </c>
      <c r="AS27" s="22" t="str">
        <f t="shared" si="39"/>
        <v/>
      </c>
      <c r="AT27" s="22">
        <f t="shared" si="40"/>
        <v>67000</v>
      </c>
      <c r="AU27" s="22" t="str">
        <f t="shared" si="31"/>
        <v/>
      </c>
      <c r="AV27" s="22">
        <f t="shared" si="32"/>
        <v>67000</v>
      </c>
    </row>
    <row r="28" spans="1:48" x14ac:dyDescent="0.2">
      <c r="A28" s="16">
        <v>17</v>
      </c>
      <c r="B28" s="17">
        <v>94</v>
      </c>
      <c r="C28" s="18" t="s">
        <v>123</v>
      </c>
      <c r="D28" s="18" t="s">
        <v>64</v>
      </c>
      <c r="E28" s="18" t="s">
        <v>65</v>
      </c>
      <c r="F28" s="18" t="s">
        <v>124</v>
      </c>
      <c r="G28" s="18" t="s">
        <v>125</v>
      </c>
      <c r="H28" s="20">
        <v>38622</v>
      </c>
      <c r="I28" s="17">
        <v>299500</v>
      </c>
      <c r="J28" s="20">
        <v>38622</v>
      </c>
      <c r="K28" s="17">
        <v>239600</v>
      </c>
      <c r="L28" s="20">
        <v>40233</v>
      </c>
      <c r="M28" s="20">
        <v>40277</v>
      </c>
      <c r="N28" s="21">
        <v>296297</v>
      </c>
      <c r="O28" s="20">
        <v>40539</v>
      </c>
      <c r="P28" s="21">
        <v>135000</v>
      </c>
      <c r="Q28" s="17">
        <f t="shared" si="19"/>
        <v>306</v>
      </c>
      <c r="R28" s="17" t="str">
        <f t="shared" si="33"/>
        <v>0 years, 10 months</v>
      </c>
      <c r="S28" s="17"/>
      <c r="T28" s="17" t="str">
        <f t="shared" si="20"/>
        <v>Purchase</v>
      </c>
      <c r="U28" s="17"/>
      <c r="V28" s="17" t="str">
        <f t="shared" si="21"/>
        <v/>
      </c>
      <c r="W28" s="17" t="str">
        <f t="shared" si="22"/>
        <v/>
      </c>
      <c r="X28" s="17"/>
      <c r="Y28" s="17"/>
      <c r="Z28" s="22" t="str">
        <f t="shared" si="23"/>
        <v/>
      </c>
      <c r="AA28" s="22" t="str">
        <f t="shared" si="34"/>
        <v/>
      </c>
      <c r="AB28" s="22"/>
      <c r="AC28" s="22"/>
      <c r="AD28" s="22">
        <f t="shared" si="24"/>
        <v>-104600</v>
      </c>
      <c r="AE28" s="22">
        <f t="shared" si="35"/>
        <v>-104600</v>
      </c>
      <c r="AF28" s="22" t="str">
        <f t="shared" si="36"/>
        <v/>
      </c>
      <c r="AG28" s="22">
        <f t="shared" si="25"/>
        <v>-104600</v>
      </c>
      <c r="AH28" s="22" t="str">
        <f t="shared" si="26"/>
        <v/>
      </c>
      <c r="AI28" s="17"/>
      <c r="AJ28" s="17"/>
      <c r="AK28" s="24">
        <f t="shared" si="27"/>
        <v>-161297</v>
      </c>
      <c r="AL28" s="22">
        <f t="shared" si="37"/>
        <v>-161297</v>
      </c>
      <c r="AM28" s="22" t="str">
        <f t="shared" si="38"/>
        <v/>
      </c>
      <c r="AN28" s="22">
        <f t="shared" si="28"/>
        <v>-161297</v>
      </c>
      <c r="AO28" s="22" t="str">
        <f t="shared" si="29"/>
        <v/>
      </c>
      <c r="AP28" s="22"/>
      <c r="AQ28" s="22"/>
      <c r="AR28" s="21">
        <f t="shared" si="30"/>
        <v>-164500</v>
      </c>
      <c r="AS28" s="22">
        <f t="shared" si="39"/>
        <v>-164500</v>
      </c>
      <c r="AT28" s="22" t="str">
        <f t="shared" si="40"/>
        <v/>
      </c>
      <c r="AU28" s="22">
        <f t="shared" si="31"/>
        <v>-164500</v>
      </c>
      <c r="AV28" s="22" t="str">
        <f t="shared" si="32"/>
        <v/>
      </c>
    </row>
    <row r="29" spans="1:48" x14ac:dyDescent="0.2">
      <c r="A29" s="16">
        <v>18</v>
      </c>
      <c r="B29" s="17">
        <v>33</v>
      </c>
      <c r="C29" s="18" t="s">
        <v>126</v>
      </c>
      <c r="D29" s="18" t="s">
        <v>64</v>
      </c>
      <c r="E29" s="18" t="s">
        <v>65</v>
      </c>
      <c r="F29" s="18" t="s">
        <v>127</v>
      </c>
      <c r="G29" s="18" t="s">
        <v>128</v>
      </c>
      <c r="H29" s="20">
        <v>37757</v>
      </c>
      <c r="I29" s="17">
        <v>247000</v>
      </c>
      <c r="J29" s="20">
        <v>38301</v>
      </c>
      <c r="K29" s="17">
        <v>243000</v>
      </c>
      <c r="L29" s="20">
        <v>40261</v>
      </c>
      <c r="M29" s="20">
        <v>40410</v>
      </c>
      <c r="N29" s="21">
        <v>210000</v>
      </c>
      <c r="O29" s="20">
        <v>40555</v>
      </c>
      <c r="P29" s="21">
        <v>154900</v>
      </c>
      <c r="Q29" s="17">
        <f t="shared" si="19"/>
        <v>294</v>
      </c>
      <c r="R29" s="17" t="str">
        <f t="shared" si="33"/>
        <v>0 years, 9 months</v>
      </c>
      <c r="S29" s="17"/>
      <c r="T29" s="17" t="str">
        <f t="shared" si="20"/>
        <v>Refinance</v>
      </c>
      <c r="U29" s="17"/>
      <c r="V29" s="17">
        <f t="shared" si="21"/>
        <v>544</v>
      </c>
      <c r="W29" s="17" t="str">
        <f t="shared" si="22"/>
        <v>1 years, 5 months</v>
      </c>
      <c r="X29" s="17"/>
      <c r="Y29" s="17"/>
      <c r="Z29" s="22">
        <f t="shared" si="23"/>
        <v>-4000</v>
      </c>
      <c r="AA29" s="22" t="str">
        <f t="shared" si="34"/>
        <v/>
      </c>
      <c r="AB29" s="22"/>
      <c r="AC29" s="22"/>
      <c r="AD29" s="22">
        <f t="shared" si="24"/>
        <v>-88100</v>
      </c>
      <c r="AE29" s="22">
        <f t="shared" si="35"/>
        <v>-88100</v>
      </c>
      <c r="AF29" s="22" t="str">
        <f t="shared" si="36"/>
        <v/>
      </c>
      <c r="AG29" s="22" t="str">
        <f t="shared" si="25"/>
        <v/>
      </c>
      <c r="AH29" s="22">
        <f t="shared" si="26"/>
        <v>-88100</v>
      </c>
      <c r="AI29" s="17"/>
      <c r="AJ29" s="17"/>
      <c r="AK29" s="24">
        <f t="shared" si="27"/>
        <v>-55100</v>
      </c>
      <c r="AL29" s="22">
        <f t="shared" si="37"/>
        <v>-55100</v>
      </c>
      <c r="AM29" s="22" t="str">
        <f t="shared" si="38"/>
        <v/>
      </c>
      <c r="AN29" s="22" t="str">
        <f t="shared" si="28"/>
        <v/>
      </c>
      <c r="AO29" s="22">
        <f t="shared" si="29"/>
        <v>-55100</v>
      </c>
      <c r="AP29" s="22"/>
      <c r="AQ29" s="22"/>
      <c r="AR29" s="21">
        <f t="shared" si="30"/>
        <v>-92100</v>
      </c>
      <c r="AS29" s="22">
        <f t="shared" si="39"/>
        <v>-92100</v>
      </c>
      <c r="AT29" s="22" t="str">
        <f t="shared" si="40"/>
        <v/>
      </c>
      <c r="AU29" s="22" t="str">
        <f t="shared" si="31"/>
        <v/>
      </c>
      <c r="AV29" s="22">
        <f t="shared" si="32"/>
        <v>-92100</v>
      </c>
    </row>
    <row r="30" spans="1:48" x14ac:dyDescent="0.2">
      <c r="A30" s="16">
        <v>19</v>
      </c>
      <c r="B30" s="17">
        <v>134</v>
      </c>
      <c r="C30" s="18" t="s">
        <v>129</v>
      </c>
      <c r="D30" s="18" t="s">
        <v>115</v>
      </c>
      <c r="E30" s="18"/>
      <c r="F30" s="18" t="s">
        <v>130</v>
      </c>
      <c r="G30" s="18"/>
      <c r="H30" s="20">
        <v>38323</v>
      </c>
      <c r="I30" s="25">
        <v>225000</v>
      </c>
      <c r="J30" s="20">
        <v>39155</v>
      </c>
      <c r="K30" s="25">
        <v>265900</v>
      </c>
      <c r="L30" s="20">
        <v>40344</v>
      </c>
      <c r="M30" s="20">
        <v>40378</v>
      </c>
      <c r="N30" s="25">
        <v>298413</v>
      </c>
      <c r="O30" s="20">
        <v>40466</v>
      </c>
      <c r="P30" s="25">
        <v>140000</v>
      </c>
      <c r="Q30" s="17">
        <f t="shared" si="19"/>
        <v>122</v>
      </c>
      <c r="R30" s="17" t="str">
        <f t="shared" si="33"/>
        <v>0 years, 4 months</v>
      </c>
      <c r="S30" s="17"/>
      <c r="T30" s="17" t="str">
        <f t="shared" si="20"/>
        <v>Refinance</v>
      </c>
      <c r="U30" s="17"/>
      <c r="V30" s="17">
        <f t="shared" si="21"/>
        <v>832</v>
      </c>
      <c r="W30" s="17" t="str">
        <f t="shared" si="22"/>
        <v>2 years, 3 months</v>
      </c>
      <c r="X30" s="17"/>
      <c r="Y30" s="17"/>
      <c r="Z30" s="22">
        <f t="shared" si="23"/>
        <v>40900</v>
      </c>
      <c r="AA30" s="22">
        <f t="shared" si="34"/>
        <v>40900</v>
      </c>
      <c r="AB30" s="22"/>
      <c r="AC30" s="22"/>
      <c r="AD30" s="22">
        <f t="shared" si="24"/>
        <v>-125900</v>
      </c>
      <c r="AE30" s="22">
        <f t="shared" si="35"/>
        <v>-125900</v>
      </c>
      <c r="AF30" s="22" t="str">
        <f t="shared" si="36"/>
        <v/>
      </c>
      <c r="AG30" s="22" t="str">
        <f t="shared" si="25"/>
        <v/>
      </c>
      <c r="AH30" s="22">
        <f t="shared" si="26"/>
        <v>-125900</v>
      </c>
      <c r="AI30" s="17"/>
      <c r="AJ30" s="17"/>
      <c r="AK30" s="24">
        <f t="shared" si="27"/>
        <v>-158413</v>
      </c>
      <c r="AL30" s="22">
        <f t="shared" si="37"/>
        <v>-158413</v>
      </c>
      <c r="AM30" s="22" t="str">
        <f t="shared" si="38"/>
        <v/>
      </c>
      <c r="AN30" s="22" t="str">
        <f t="shared" si="28"/>
        <v/>
      </c>
      <c r="AO30" s="22">
        <f t="shared" si="29"/>
        <v>-158413</v>
      </c>
      <c r="AP30" s="22"/>
      <c r="AQ30" s="22"/>
      <c r="AR30" s="21">
        <f t="shared" si="30"/>
        <v>-85000</v>
      </c>
      <c r="AS30" s="22">
        <f t="shared" si="39"/>
        <v>-85000</v>
      </c>
      <c r="AT30" s="22" t="str">
        <f t="shared" si="40"/>
        <v/>
      </c>
      <c r="AU30" s="22" t="str">
        <f t="shared" si="31"/>
        <v/>
      </c>
      <c r="AV30" s="22">
        <f t="shared" si="32"/>
        <v>-85000</v>
      </c>
    </row>
    <row r="31" spans="1:48" x14ac:dyDescent="0.2">
      <c r="A31" s="16">
        <v>20</v>
      </c>
      <c r="B31" s="17" t="s">
        <v>131</v>
      </c>
      <c r="C31" s="18" t="s">
        <v>132</v>
      </c>
      <c r="D31" s="18" t="s">
        <v>74</v>
      </c>
      <c r="E31" s="18" t="s">
        <v>65</v>
      </c>
      <c r="F31" s="18" t="s">
        <v>133</v>
      </c>
      <c r="G31" s="18" t="s">
        <v>134</v>
      </c>
      <c r="H31" s="20">
        <v>34779</v>
      </c>
      <c r="I31" s="17">
        <v>11000</v>
      </c>
      <c r="J31" s="20">
        <v>39080</v>
      </c>
      <c r="K31" s="17">
        <v>332000</v>
      </c>
      <c r="L31" s="20">
        <v>41172</v>
      </c>
      <c r="M31" s="20">
        <v>41264</v>
      </c>
      <c r="N31" s="21">
        <v>426412</v>
      </c>
      <c r="O31" s="20">
        <v>41571</v>
      </c>
      <c r="P31" s="21">
        <v>170000</v>
      </c>
      <c r="Q31" s="17">
        <f t="shared" si="19"/>
        <v>399</v>
      </c>
      <c r="R31" s="17" t="str">
        <f t="shared" si="33"/>
        <v>1 years, 1 months</v>
      </c>
      <c r="S31" s="17"/>
      <c r="T31" s="17" t="str">
        <f t="shared" si="20"/>
        <v>Refinance</v>
      </c>
      <c r="U31" s="17"/>
      <c r="V31" s="17">
        <f t="shared" si="21"/>
        <v>4301</v>
      </c>
      <c r="W31" s="17" t="str">
        <f t="shared" si="22"/>
        <v>11 years, 9 months</v>
      </c>
      <c r="X31" s="17"/>
      <c r="Y31" s="17"/>
      <c r="Z31" s="22">
        <f t="shared" si="23"/>
        <v>321000</v>
      </c>
      <c r="AA31" s="22">
        <f t="shared" si="34"/>
        <v>321000</v>
      </c>
      <c r="AB31" s="22"/>
      <c r="AC31" s="22"/>
      <c r="AD31" s="22">
        <f t="shared" si="24"/>
        <v>-162000</v>
      </c>
      <c r="AE31" s="22">
        <f t="shared" si="35"/>
        <v>-162000</v>
      </c>
      <c r="AF31" s="22" t="str">
        <f t="shared" si="36"/>
        <v/>
      </c>
      <c r="AG31" s="22" t="str">
        <f t="shared" si="25"/>
        <v/>
      </c>
      <c r="AH31" s="22">
        <f t="shared" si="26"/>
        <v>-162000</v>
      </c>
      <c r="AI31" s="17"/>
      <c r="AJ31" s="17"/>
      <c r="AK31" s="24">
        <f t="shared" si="27"/>
        <v>-256412</v>
      </c>
      <c r="AL31" s="22">
        <f t="shared" si="37"/>
        <v>-256412</v>
      </c>
      <c r="AM31" s="22" t="str">
        <f t="shared" si="38"/>
        <v/>
      </c>
      <c r="AN31" s="22" t="str">
        <f t="shared" si="28"/>
        <v/>
      </c>
      <c r="AO31" s="22">
        <f t="shared" si="29"/>
        <v>-256412</v>
      </c>
      <c r="AP31" s="22"/>
      <c r="AQ31" s="22"/>
      <c r="AR31" s="21">
        <f t="shared" si="30"/>
        <v>159000</v>
      </c>
      <c r="AS31" s="22" t="str">
        <f t="shared" si="39"/>
        <v/>
      </c>
      <c r="AT31" s="22">
        <f t="shared" si="40"/>
        <v>159000</v>
      </c>
      <c r="AU31" s="22" t="str">
        <f t="shared" si="31"/>
        <v/>
      </c>
      <c r="AV31" s="22">
        <f t="shared" si="32"/>
        <v>159000</v>
      </c>
    </row>
    <row r="32" spans="1:48" x14ac:dyDescent="0.2">
      <c r="A32" s="16">
        <v>21</v>
      </c>
      <c r="B32" s="17" t="s">
        <v>135</v>
      </c>
      <c r="C32" s="18" t="s">
        <v>136</v>
      </c>
      <c r="D32" s="18" t="s">
        <v>64</v>
      </c>
      <c r="E32" s="18" t="s">
        <v>65</v>
      </c>
      <c r="F32" s="18" t="s">
        <v>137</v>
      </c>
      <c r="G32" s="18" t="s">
        <v>88</v>
      </c>
      <c r="H32" s="20">
        <v>30351</v>
      </c>
      <c r="I32" s="17">
        <v>22000</v>
      </c>
      <c r="J32" s="20">
        <v>39836</v>
      </c>
      <c r="K32" s="17">
        <v>195000</v>
      </c>
      <c r="L32" s="20">
        <v>40959</v>
      </c>
      <c r="M32" s="20">
        <v>41009</v>
      </c>
      <c r="N32" s="21">
        <v>222735</v>
      </c>
      <c r="O32" s="20">
        <v>41046</v>
      </c>
      <c r="P32" s="21">
        <v>136000</v>
      </c>
      <c r="Q32" s="17">
        <f t="shared" si="19"/>
        <v>87</v>
      </c>
      <c r="R32" s="17" t="str">
        <f t="shared" si="33"/>
        <v>0 years, 2 months</v>
      </c>
      <c r="S32" s="17"/>
      <c r="T32" s="17" t="str">
        <f t="shared" si="20"/>
        <v>Refinance</v>
      </c>
      <c r="U32" s="17"/>
      <c r="V32" s="17">
        <f t="shared" si="21"/>
        <v>9485</v>
      </c>
      <c r="W32" s="17" t="str">
        <f t="shared" si="22"/>
        <v>25 years, 11 months</v>
      </c>
      <c r="X32" s="17"/>
      <c r="Y32" s="17"/>
      <c r="Z32" s="22">
        <f t="shared" si="23"/>
        <v>173000</v>
      </c>
      <c r="AA32" s="22">
        <f t="shared" si="34"/>
        <v>173000</v>
      </c>
      <c r="AB32" s="22"/>
      <c r="AC32" s="22"/>
      <c r="AD32" s="22">
        <f t="shared" si="24"/>
        <v>-59000</v>
      </c>
      <c r="AE32" s="22">
        <f t="shared" si="35"/>
        <v>-59000</v>
      </c>
      <c r="AF32" s="22" t="str">
        <f t="shared" si="36"/>
        <v/>
      </c>
      <c r="AG32" s="22" t="str">
        <f t="shared" si="25"/>
        <v/>
      </c>
      <c r="AH32" s="22">
        <f t="shared" si="26"/>
        <v>-59000</v>
      </c>
      <c r="AI32" s="17"/>
      <c r="AJ32" s="17"/>
      <c r="AK32" s="24">
        <f t="shared" si="27"/>
        <v>-86735</v>
      </c>
      <c r="AL32" s="22">
        <f t="shared" si="37"/>
        <v>-86735</v>
      </c>
      <c r="AM32" s="22" t="str">
        <f t="shared" si="38"/>
        <v/>
      </c>
      <c r="AN32" s="22" t="str">
        <f t="shared" si="28"/>
        <v/>
      </c>
      <c r="AO32" s="22">
        <f t="shared" si="29"/>
        <v>-86735</v>
      </c>
      <c r="AP32" s="22"/>
      <c r="AQ32" s="22"/>
      <c r="AR32" s="21">
        <f t="shared" si="30"/>
        <v>114000</v>
      </c>
      <c r="AS32" s="22" t="str">
        <f t="shared" si="39"/>
        <v/>
      </c>
      <c r="AT32" s="22">
        <f t="shared" si="40"/>
        <v>114000</v>
      </c>
      <c r="AU32" s="22" t="str">
        <f t="shared" si="31"/>
        <v/>
      </c>
      <c r="AV32" s="22">
        <f t="shared" si="32"/>
        <v>114000</v>
      </c>
    </row>
    <row r="33" spans="1:48" x14ac:dyDescent="0.2">
      <c r="A33" s="16">
        <v>22</v>
      </c>
      <c r="B33" s="17" t="s">
        <v>138</v>
      </c>
      <c r="C33" s="18" t="s">
        <v>139</v>
      </c>
      <c r="D33" s="18" t="s">
        <v>64</v>
      </c>
      <c r="E33" s="18" t="s">
        <v>65</v>
      </c>
      <c r="F33" s="18" t="s">
        <v>140</v>
      </c>
      <c r="G33" s="18" t="s">
        <v>141</v>
      </c>
      <c r="H33" s="20">
        <v>38471</v>
      </c>
      <c r="I33" s="17">
        <v>305000</v>
      </c>
      <c r="J33" s="20">
        <v>38730</v>
      </c>
      <c r="K33" s="17">
        <v>315000</v>
      </c>
      <c r="L33" s="20">
        <v>40392</v>
      </c>
      <c r="M33" s="20">
        <v>40455</v>
      </c>
      <c r="N33" s="21">
        <v>284142</v>
      </c>
      <c r="O33" s="20">
        <v>40602</v>
      </c>
      <c r="P33" s="21">
        <v>140000</v>
      </c>
      <c r="Q33" s="17">
        <f t="shared" si="19"/>
        <v>210</v>
      </c>
      <c r="R33" s="17" t="str">
        <f t="shared" si="33"/>
        <v>0 years, 6 months</v>
      </c>
      <c r="S33" s="17"/>
      <c r="T33" s="17" t="str">
        <f t="shared" si="20"/>
        <v>Refinance</v>
      </c>
      <c r="U33" s="17"/>
      <c r="V33" s="17">
        <f t="shared" si="21"/>
        <v>259</v>
      </c>
      <c r="W33" s="17" t="str">
        <f t="shared" si="22"/>
        <v>0 years, 8 months</v>
      </c>
      <c r="X33" s="17"/>
      <c r="Y33" s="17"/>
      <c r="Z33" s="22">
        <f t="shared" si="23"/>
        <v>10000</v>
      </c>
      <c r="AA33" s="22">
        <f t="shared" si="34"/>
        <v>10000</v>
      </c>
      <c r="AB33" s="22"/>
      <c r="AC33" s="22"/>
      <c r="AD33" s="22">
        <f t="shared" si="24"/>
        <v>-175000</v>
      </c>
      <c r="AE33" s="22">
        <f t="shared" si="35"/>
        <v>-175000</v>
      </c>
      <c r="AF33" s="22" t="str">
        <f t="shared" si="36"/>
        <v/>
      </c>
      <c r="AG33" s="22" t="str">
        <f t="shared" si="25"/>
        <v/>
      </c>
      <c r="AH33" s="22">
        <f t="shared" si="26"/>
        <v>-175000</v>
      </c>
      <c r="AI33" s="17"/>
      <c r="AJ33" s="17"/>
      <c r="AK33" s="24">
        <f t="shared" si="27"/>
        <v>-144142</v>
      </c>
      <c r="AL33" s="22">
        <f t="shared" si="37"/>
        <v>-144142</v>
      </c>
      <c r="AM33" s="22" t="str">
        <f t="shared" si="38"/>
        <v/>
      </c>
      <c r="AN33" s="22" t="str">
        <f t="shared" si="28"/>
        <v/>
      </c>
      <c r="AO33" s="22">
        <f t="shared" si="29"/>
        <v>-144142</v>
      </c>
      <c r="AP33" s="22"/>
      <c r="AQ33" s="22"/>
      <c r="AR33" s="21">
        <f t="shared" si="30"/>
        <v>-165000</v>
      </c>
      <c r="AS33" s="22">
        <f t="shared" si="39"/>
        <v>-165000</v>
      </c>
      <c r="AT33" s="22" t="str">
        <f t="shared" si="40"/>
        <v/>
      </c>
      <c r="AU33" s="22" t="str">
        <f t="shared" si="31"/>
        <v/>
      </c>
      <c r="AV33" s="22">
        <f t="shared" si="32"/>
        <v>-165000</v>
      </c>
    </row>
    <row r="34" spans="1:48" x14ac:dyDescent="0.2">
      <c r="A34" s="16">
        <v>23</v>
      </c>
      <c r="B34" s="17" t="s">
        <v>142</v>
      </c>
      <c r="C34" s="18" t="s">
        <v>143</v>
      </c>
      <c r="D34" s="18" t="s">
        <v>64</v>
      </c>
      <c r="E34" s="18" t="s">
        <v>65</v>
      </c>
      <c r="F34" s="26">
        <v>25014</v>
      </c>
      <c r="G34" s="26">
        <v>281</v>
      </c>
      <c r="H34" s="20">
        <v>39136</v>
      </c>
      <c r="I34" s="17">
        <v>352000</v>
      </c>
      <c r="J34" s="20">
        <v>39839</v>
      </c>
      <c r="K34" s="17">
        <v>356813</v>
      </c>
      <c r="L34" s="20">
        <v>40660</v>
      </c>
      <c r="M34" s="20">
        <v>40700</v>
      </c>
      <c r="N34" s="21">
        <v>432909</v>
      </c>
      <c r="O34" s="20">
        <v>40849</v>
      </c>
      <c r="P34" s="21">
        <v>161000</v>
      </c>
      <c r="Q34" s="17">
        <f t="shared" si="19"/>
        <v>189</v>
      </c>
      <c r="R34" s="17" t="str">
        <f t="shared" si="33"/>
        <v>0 years, 6 months</v>
      </c>
      <c r="S34" s="17"/>
      <c r="T34" s="17" t="str">
        <f t="shared" si="20"/>
        <v>Refinance</v>
      </c>
      <c r="U34" s="17"/>
      <c r="V34" s="17">
        <f t="shared" si="21"/>
        <v>703</v>
      </c>
      <c r="W34" s="17" t="str">
        <f t="shared" si="22"/>
        <v>1 years, 11 months</v>
      </c>
      <c r="X34" s="17"/>
      <c r="Y34" s="17"/>
      <c r="Z34" s="22">
        <f t="shared" si="23"/>
        <v>4813</v>
      </c>
      <c r="AA34" s="22">
        <f t="shared" si="34"/>
        <v>4813</v>
      </c>
      <c r="AB34" s="22"/>
      <c r="AC34" s="22"/>
      <c r="AD34" s="22">
        <f t="shared" si="24"/>
        <v>-195813</v>
      </c>
      <c r="AE34" s="22">
        <f t="shared" si="35"/>
        <v>-195813</v>
      </c>
      <c r="AF34" s="22" t="str">
        <f t="shared" si="36"/>
        <v/>
      </c>
      <c r="AG34" s="22" t="str">
        <f t="shared" si="25"/>
        <v/>
      </c>
      <c r="AH34" s="22">
        <f t="shared" si="26"/>
        <v>-195813</v>
      </c>
      <c r="AI34" s="17"/>
      <c r="AJ34" s="17"/>
      <c r="AK34" s="24">
        <f t="shared" si="27"/>
        <v>-271909</v>
      </c>
      <c r="AL34" s="22">
        <f t="shared" si="37"/>
        <v>-271909</v>
      </c>
      <c r="AM34" s="22" t="str">
        <f t="shared" si="38"/>
        <v/>
      </c>
      <c r="AN34" s="22" t="str">
        <f t="shared" si="28"/>
        <v/>
      </c>
      <c r="AO34" s="22">
        <f t="shared" si="29"/>
        <v>-271909</v>
      </c>
      <c r="AP34" s="22"/>
      <c r="AQ34" s="22"/>
      <c r="AR34" s="21">
        <f t="shared" si="30"/>
        <v>-191000</v>
      </c>
      <c r="AS34" s="22">
        <f t="shared" si="39"/>
        <v>-191000</v>
      </c>
      <c r="AT34" s="22" t="str">
        <f t="shared" si="40"/>
        <v/>
      </c>
      <c r="AU34" s="22" t="str">
        <f t="shared" si="31"/>
        <v/>
      </c>
      <c r="AV34" s="22">
        <f t="shared" si="32"/>
        <v>-191000</v>
      </c>
    </row>
    <row r="35" spans="1:48" x14ac:dyDescent="0.2">
      <c r="A35" s="16">
        <v>24</v>
      </c>
      <c r="B35" s="17" t="s">
        <v>144</v>
      </c>
      <c r="C35" s="18" t="s">
        <v>145</v>
      </c>
      <c r="D35" s="18" t="s">
        <v>64</v>
      </c>
      <c r="E35" s="18" t="s">
        <v>65</v>
      </c>
      <c r="F35" s="18" t="s">
        <v>146</v>
      </c>
      <c r="G35" s="18" t="s">
        <v>147</v>
      </c>
      <c r="H35" s="20">
        <v>35188</v>
      </c>
      <c r="I35" s="17">
        <v>60500</v>
      </c>
      <c r="J35" s="20">
        <v>35188</v>
      </c>
      <c r="K35" s="17">
        <v>40500</v>
      </c>
      <c r="L35" s="20">
        <v>40170</v>
      </c>
      <c r="M35" s="20">
        <v>40225</v>
      </c>
      <c r="N35" s="21">
        <v>120000</v>
      </c>
      <c r="O35" s="20">
        <v>40645</v>
      </c>
      <c r="P35" s="21">
        <v>144000</v>
      </c>
      <c r="Q35" s="17">
        <f t="shared" si="19"/>
        <v>475</v>
      </c>
      <c r="R35" s="17" t="str">
        <f t="shared" si="33"/>
        <v>1 years, 3 months</v>
      </c>
      <c r="S35" s="17"/>
      <c r="T35" s="17" t="str">
        <f t="shared" si="20"/>
        <v>Purchase</v>
      </c>
      <c r="U35" s="17"/>
      <c r="V35" s="17" t="str">
        <f t="shared" si="21"/>
        <v/>
      </c>
      <c r="W35" s="17" t="str">
        <f t="shared" si="22"/>
        <v/>
      </c>
      <c r="X35" s="17"/>
      <c r="Y35" s="17"/>
      <c r="Z35" s="22" t="str">
        <f t="shared" si="23"/>
        <v/>
      </c>
      <c r="AA35" s="22" t="str">
        <f t="shared" si="34"/>
        <v/>
      </c>
      <c r="AB35" s="22"/>
      <c r="AC35" s="22"/>
      <c r="AD35" s="22">
        <f t="shared" si="24"/>
        <v>103500</v>
      </c>
      <c r="AE35" s="22" t="str">
        <f t="shared" si="35"/>
        <v/>
      </c>
      <c r="AF35" s="22">
        <f t="shared" si="36"/>
        <v>103500</v>
      </c>
      <c r="AG35" s="22">
        <f t="shared" si="25"/>
        <v>103500</v>
      </c>
      <c r="AH35" s="22" t="str">
        <f t="shared" si="26"/>
        <v/>
      </c>
      <c r="AI35" s="17"/>
      <c r="AJ35" s="17"/>
      <c r="AK35" s="24">
        <f t="shared" si="27"/>
        <v>24000</v>
      </c>
      <c r="AL35" s="22" t="str">
        <f t="shared" si="37"/>
        <v/>
      </c>
      <c r="AM35" s="22">
        <f t="shared" si="38"/>
        <v>24000</v>
      </c>
      <c r="AN35" s="22">
        <f t="shared" si="28"/>
        <v>24000</v>
      </c>
      <c r="AO35" s="22" t="str">
        <f t="shared" si="29"/>
        <v/>
      </c>
      <c r="AP35" s="22"/>
      <c r="AQ35" s="22"/>
      <c r="AR35" s="21">
        <f t="shared" si="30"/>
        <v>83500</v>
      </c>
      <c r="AS35" s="22" t="str">
        <f t="shared" si="39"/>
        <v/>
      </c>
      <c r="AT35" s="22">
        <f t="shared" si="40"/>
        <v>83500</v>
      </c>
      <c r="AU35" s="22">
        <f t="shared" si="31"/>
        <v>83500</v>
      </c>
      <c r="AV35" s="22" t="str">
        <f t="shared" si="32"/>
        <v/>
      </c>
    </row>
    <row r="36" spans="1:48" x14ac:dyDescent="0.2">
      <c r="A36" s="16">
        <v>25</v>
      </c>
      <c r="B36" s="17" t="s">
        <v>148</v>
      </c>
      <c r="C36" s="18" t="s">
        <v>149</v>
      </c>
      <c r="D36" s="18" t="s">
        <v>64</v>
      </c>
      <c r="E36" s="18" t="s">
        <v>65</v>
      </c>
      <c r="F36" s="18" t="s">
        <v>150</v>
      </c>
      <c r="G36" s="18" t="s">
        <v>151</v>
      </c>
      <c r="H36" s="20">
        <v>36309</v>
      </c>
      <c r="I36" s="17">
        <v>117000</v>
      </c>
      <c r="J36" s="20">
        <v>39098</v>
      </c>
      <c r="K36" s="17">
        <v>217000</v>
      </c>
      <c r="L36" s="20">
        <v>39745</v>
      </c>
      <c r="M36" s="20">
        <v>39870</v>
      </c>
      <c r="N36" s="21">
        <v>195000</v>
      </c>
      <c r="O36" s="20">
        <v>40359</v>
      </c>
      <c r="P36" s="21">
        <v>92000</v>
      </c>
      <c r="Q36" s="17">
        <f t="shared" si="19"/>
        <v>614</v>
      </c>
      <c r="R36" s="17" t="str">
        <f t="shared" si="33"/>
        <v>1 years, 8 months</v>
      </c>
      <c r="S36" s="17"/>
      <c r="T36" s="17" t="str">
        <f t="shared" si="20"/>
        <v>Refinance</v>
      </c>
      <c r="U36" s="17"/>
      <c r="V36" s="17">
        <f t="shared" si="21"/>
        <v>2789</v>
      </c>
      <c r="W36" s="17" t="str">
        <f t="shared" si="22"/>
        <v>7 years, 7 months</v>
      </c>
      <c r="X36" s="17"/>
      <c r="Y36" s="17"/>
      <c r="Z36" s="22">
        <f t="shared" si="23"/>
        <v>100000</v>
      </c>
      <c r="AA36" s="22">
        <f t="shared" si="34"/>
        <v>100000</v>
      </c>
      <c r="AB36" s="22"/>
      <c r="AC36" s="22"/>
      <c r="AD36" s="22">
        <f t="shared" si="24"/>
        <v>-125000</v>
      </c>
      <c r="AE36" s="22">
        <f t="shared" si="35"/>
        <v>-125000</v>
      </c>
      <c r="AF36" s="22" t="str">
        <f t="shared" si="36"/>
        <v/>
      </c>
      <c r="AG36" s="22" t="str">
        <f t="shared" si="25"/>
        <v/>
      </c>
      <c r="AH36" s="22">
        <f t="shared" si="26"/>
        <v>-125000</v>
      </c>
      <c r="AI36" s="17"/>
      <c r="AJ36" s="17"/>
      <c r="AK36" s="24">
        <f t="shared" si="27"/>
        <v>-103000</v>
      </c>
      <c r="AL36" s="22">
        <f t="shared" si="37"/>
        <v>-103000</v>
      </c>
      <c r="AM36" s="22" t="str">
        <f t="shared" si="38"/>
        <v/>
      </c>
      <c r="AN36" s="22" t="str">
        <f t="shared" si="28"/>
        <v/>
      </c>
      <c r="AO36" s="22">
        <f t="shared" si="29"/>
        <v>-103000</v>
      </c>
      <c r="AP36" s="22"/>
      <c r="AQ36" s="22"/>
      <c r="AR36" s="21">
        <f t="shared" si="30"/>
        <v>-25000</v>
      </c>
      <c r="AS36" s="22">
        <f t="shared" si="39"/>
        <v>-25000</v>
      </c>
      <c r="AT36" s="22" t="str">
        <f t="shared" si="40"/>
        <v/>
      </c>
      <c r="AU36" s="22" t="str">
        <f t="shared" si="31"/>
        <v/>
      </c>
      <c r="AV36" s="22">
        <f t="shared" si="32"/>
        <v>-25000</v>
      </c>
    </row>
    <row r="37" spans="1:48" x14ac:dyDescent="0.2">
      <c r="A37" s="16">
        <v>26</v>
      </c>
      <c r="B37" s="17">
        <v>12</v>
      </c>
      <c r="C37" s="18" t="s">
        <v>152</v>
      </c>
      <c r="D37" s="18" t="s">
        <v>153</v>
      </c>
      <c r="E37" s="18"/>
      <c r="F37" s="18"/>
      <c r="G37" s="18" t="s">
        <v>154</v>
      </c>
      <c r="H37" s="20">
        <v>37344</v>
      </c>
      <c r="I37" s="25">
        <v>132900</v>
      </c>
      <c r="J37" s="20">
        <v>38938</v>
      </c>
      <c r="K37" s="25">
        <v>175500</v>
      </c>
      <c r="L37" s="20">
        <v>40840</v>
      </c>
      <c r="M37" s="20">
        <v>40850</v>
      </c>
      <c r="N37" s="25">
        <v>199475</v>
      </c>
      <c r="O37" s="20">
        <v>41060</v>
      </c>
      <c r="P37" s="25">
        <v>71400</v>
      </c>
      <c r="Q37" s="17">
        <f t="shared" si="19"/>
        <v>220</v>
      </c>
      <c r="R37" s="17" t="str">
        <f t="shared" si="33"/>
        <v>0 years, 7 months</v>
      </c>
      <c r="S37" s="17"/>
      <c r="T37" s="17" t="str">
        <f t="shared" si="20"/>
        <v>Refinance</v>
      </c>
      <c r="U37" s="17"/>
      <c r="V37" s="17">
        <f t="shared" si="21"/>
        <v>1594</v>
      </c>
      <c r="W37" s="17" t="str">
        <f t="shared" si="22"/>
        <v>4 years, 4 months</v>
      </c>
      <c r="X37" s="17"/>
      <c r="Y37" s="17"/>
      <c r="Z37" s="22">
        <f t="shared" si="23"/>
        <v>42600</v>
      </c>
      <c r="AA37" s="22">
        <f t="shared" si="34"/>
        <v>42600</v>
      </c>
      <c r="AB37" s="22"/>
      <c r="AC37" s="22"/>
      <c r="AD37" s="22">
        <f t="shared" si="24"/>
        <v>-104100</v>
      </c>
      <c r="AE37" s="22">
        <f t="shared" si="35"/>
        <v>-104100</v>
      </c>
      <c r="AF37" s="22" t="str">
        <f t="shared" si="36"/>
        <v/>
      </c>
      <c r="AG37" s="22" t="str">
        <f t="shared" si="25"/>
        <v/>
      </c>
      <c r="AH37" s="22">
        <f t="shared" si="26"/>
        <v>-104100</v>
      </c>
      <c r="AI37" s="17"/>
      <c r="AJ37" s="17"/>
      <c r="AK37" s="24">
        <f t="shared" si="27"/>
        <v>-128075</v>
      </c>
      <c r="AL37" s="22">
        <f t="shared" si="37"/>
        <v>-128075</v>
      </c>
      <c r="AM37" s="22" t="str">
        <f t="shared" si="38"/>
        <v/>
      </c>
      <c r="AN37" s="22" t="str">
        <f t="shared" si="28"/>
        <v/>
      </c>
      <c r="AO37" s="22">
        <f t="shared" si="29"/>
        <v>-128075</v>
      </c>
      <c r="AP37" s="22"/>
      <c r="AQ37" s="22"/>
      <c r="AR37" s="21">
        <f t="shared" si="30"/>
        <v>-61500</v>
      </c>
      <c r="AS37" s="22">
        <f t="shared" si="39"/>
        <v>-61500</v>
      </c>
      <c r="AT37" s="22" t="str">
        <f t="shared" si="40"/>
        <v/>
      </c>
      <c r="AU37" s="22" t="str">
        <f t="shared" si="31"/>
        <v/>
      </c>
      <c r="AV37" s="22">
        <f t="shared" si="32"/>
        <v>-61500</v>
      </c>
    </row>
    <row r="38" spans="1:48" x14ac:dyDescent="0.2">
      <c r="A38" s="16">
        <v>27</v>
      </c>
      <c r="B38" s="17" t="s">
        <v>148</v>
      </c>
      <c r="C38" s="18" t="s">
        <v>155</v>
      </c>
      <c r="D38" s="18" t="s">
        <v>64</v>
      </c>
      <c r="E38" s="18" t="s">
        <v>65</v>
      </c>
      <c r="F38" s="18" t="s">
        <v>156</v>
      </c>
      <c r="G38" s="18" t="s">
        <v>81</v>
      </c>
      <c r="H38" s="20">
        <v>35474</v>
      </c>
      <c r="I38" s="17">
        <v>69900</v>
      </c>
      <c r="J38" s="20">
        <v>38881</v>
      </c>
      <c r="K38" s="17">
        <v>215000</v>
      </c>
      <c r="L38" s="20">
        <v>40234</v>
      </c>
      <c r="M38" s="20">
        <v>40254</v>
      </c>
      <c r="N38" s="21">
        <v>271345</v>
      </c>
      <c r="O38" s="20">
        <v>40360</v>
      </c>
      <c r="P38" s="21">
        <v>140000</v>
      </c>
      <c r="Q38" s="17">
        <f t="shared" si="19"/>
        <v>126</v>
      </c>
      <c r="R38" s="17" t="str">
        <f t="shared" si="33"/>
        <v>0 years, 4 months</v>
      </c>
      <c r="S38" s="17"/>
      <c r="T38" s="17" t="str">
        <f t="shared" si="20"/>
        <v>Refinance</v>
      </c>
      <c r="U38" s="17"/>
      <c r="V38" s="17">
        <f t="shared" si="21"/>
        <v>3407</v>
      </c>
      <c r="W38" s="17" t="str">
        <f t="shared" si="22"/>
        <v>9 years, 3 months</v>
      </c>
      <c r="X38" s="17"/>
      <c r="Y38" s="17"/>
      <c r="Z38" s="22">
        <f t="shared" si="23"/>
        <v>145100</v>
      </c>
      <c r="AA38" s="22">
        <f t="shared" si="34"/>
        <v>145100</v>
      </c>
      <c r="AB38" s="22"/>
      <c r="AC38" s="22"/>
      <c r="AD38" s="22">
        <f t="shared" si="24"/>
        <v>-75000</v>
      </c>
      <c r="AE38" s="22">
        <f t="shared" si="35"/>
        <v>-75000</v>
      </c>
      <c r="AF38" s="22" t="str">
        <f t="shared" si="36"/>
        <v/>
      </c>
      <c r="AG38" s="22" t="str">
        <f t="shared" si="25"/>
        <v/>
      </c>
      <c r="AH38" s="22">
        <f t="shared" si="26"/>
        <v>-75000</v>
      </c>
      <c r="AI38" s="17"/>
      <c r="AJ38" s="17"/>
      <c r="AK38" s="24">
        <f t="shared" si="27"/>
        <v>-131345</v>
      </c>
      <c r="AL38" s="22">
        <f t="shared" si="37"/>
        <v>-131345</v>
      </c>
      <c r="AM38" s="22" t="str">
        <f t="shared" si="38"/>
        <v/>
      </c>
      <c r="AN38" s="22" t="str">
        <f t="shared" si="28"/>
        <v/>
      </c>
      <c r="AO38" s="22">
        <f t="shared" si="29"/>
        <v>-131345</v>
      </c>
      <c r="AP38" s="22"/>
      <c r="AQ38" s="22"/>
      <c r="AR38" s="21">
        <f t="shared" si="30"/>
        <v>70100</v>
      </c>
      <c r="AS38" s="22" t="str">
        <f t="shared" si="39"/>
        <v/>
      </c>
      <c r="AT38" s="22">
        <f t="shared" si="40"/>
        <v>70100</v>
      </c>
      <c r="AU38" s="22" t="str">
        <f t="shared" si="31"/>
        <v/>
      </c>
      <c r="AV38" s="22">
        <f t="shared" si="32"/>
        <v>70100</v>
      </c>
    </row>
    <row r="39" spans="1:48" x14ac:dyDescent="0.2">
      <c r="A39" s="16">
        <v>28</v>
      </c>
      <c r="B39" s="17">
        <v>71</v>
      </c>
      <c r="C39" s="18" t="s">
        <v>157</v>
      </c>
      <c r="D39" s="18" t="s">
        <v>115</v>
      </c>
      <c r="E39" s="18"/>
      <c r="F39" s="18"/>
      <c r="G39" s="18" t="s">
        <v>158</v>
      </c>
      <c r="H39" s="20">
        <v>38212</v>
      </c>
      <c r="I39" s="25">
        <v>275000</v>
      </c>
      <c r="J39" s="20">
        <v>39122</v>
      </c>
      <c r="K39" s="25">
        <v>262500</v>
      </c>
      <c r="L39" s="20">
        <v>41017</v>
      </c>
      <c r="M39" s="20">
        <v>41044</v>
      </c>
      <c r="N39" s="25">
        <v>153100</v>
      </c>
      <c r="O39" s="20">
        <v>41241</v>
      </c>
      <c r="P39" s="25">
        <v>175699</v>
      </c>
      <c r="Q39" s="17">
        <f t="shared" si="19"/>
        <v>224</v>
      </c>
      <c r="R39" s="17" t="str">
        <f t="shared" si="33"/>
        <v>0 years, 7 months</v>
      </c>
      <c r="S39" s="17"/>
      <c r="T39" s="17" t="str">
        <f t="shared" si="20"/>
        <v>Refinance</v>
      </c>
      <c r="U39" s="17"/>
      <c r="V39" s="17">
        <f t="shared" si="21"/>
        <v>910</v>
      </c>
      <c r="W39" s="17" t="str">
        <f t="shared" si="22"/>
        <v>2 years, 5 months</v>
      </c>
      <c r="X39" s="17"/>
      <c r="Y39" s="17"/>
      <c r="Z39" s="22">
        <f t="shared" si="23"/>
        <v>-12500</v>
      </c>
      <c r="AA39" s="22" t="str">
        <f t="shared" si="34"/>
        <v/>
      </c>
      <c r="AB39" s="22"/>
      <c r="AC39" s="22"/>
      <c r="AD39" s="22">
        <f t="shared" si="24"/>
        <v>-86801</v>
      </c>
      <c r="AE39" s="22">
        <f t="shared" si="35"/>
        <v>-86801</v>
      </c>
      <c r="AF39" s="22" t="str">
        <f t="shared" si="36"/>
        <v/>
      </c>
      <c r="AG39" s="22" t="str">
        <f t="shared" si="25"/>
        <v/>
      </c>
      <c r="AH39" s="22">
        <f t="shared" si="26"/>
        <v>-86801</v>
      </c>
      <c r="AI39" s="17"/>
      <c r="AJ39" s="17"/>
      <c r="AK39" s="24">
        <f t="shared" si="27"/>
        <v>22599</v>
      </c>
      <c r="AL39" s="22" t="str">
        <f t="shared" si="37"/>
        <v/>
      </c>
      <c r="AM39" s="22">
        <f t="shared" si="38"/>
        <v>22599</v>
      </c>
      <c r="AN39" s="22" t="str">
        <f t="shared" si="28"/>
        <v/>
      </c>
      <c r="AO39" s="22">
        <f t="shared" si="29"/>
        <v>22599</v>
      </c>
      <c r="AP39" s="22"/>
      <c r="AQ39" s="22"/>
      <c r="AR39" s="21">
        <f t="shared" si="30"/>
        <v>-99301</v>
      </c>
      <c r="AS39" s="22">
        <f t="shared" si="39"/>
        <v>-99301</v>
      </c>
      <c r="AT39" s="22" t="str">
        <f t="shared" si="40"/>
        <v/>
      </c>
      <c r="AU39" s="22" t="str">
        <f t="shared" si="31"/>
        <v/>
      </c>
      <c r="AV39" s="22">
        <f t="shared" si="32"/>
        <v>-99301</v>
      </c>
    </row>
    <row r="40" spans="1:48" x14ac:dyDescent="0.2">
      <c r="A40" s="16">
        <v>29</v>
      </c>
      <c r="B40" s="17" t="s">
        <v>159</v>
      </c>
      <c r="C40" s="18" t="s">
        <v>160</v>
      </c>
      <c r="D40" s="18" t="s">
        <v>161</v>
      </c>
      <c r="E40" s="18" t="s">
        <v>159</v>
      </c>
      <c r="F40" s="18" t="s">
        <v>162</v>
      </c>
      <c r="G40" s="18" t="s">
        <v>163</v>
      </c>
      <c r="H40" s="20">
        <v>37890</v>
      </c>
      <c r="I40" s="17">
        <v>206000</v>
      </c>
      <c r="J40" s="20">
        <v>39353</v>
      </c>
      <c r="K40" s="17">
        <v>229300</v>
      </c>
      <c r="L40" s="20">
        <v>40409</v>
      </c>
      <c r="M40" s="20">
        <v>40414</v>
      </c>
      <c r="N40" s="21">
        <v>148000</v>
      </c>
      <c r="O40" s="20">
        <v>40585</v>
      </c>
      <c r="P40" s="21">
        <v>153000</v>
      </c>
      <c r="Q40" s="17">
        <f t="shared" si="19"/>
        <v>176</v>
      </c>
      <c r="R40" s="17" t="str">
        <f t="shared" si="33"/>
        <v>0 years, 5 months</v>
      </c>
      <c r="S40" s="17"/>
      <c r="T40" s="17" t="str">
        <f t="shared" si="20"/>
        <v>Refinance</v>
      </c>
      <c r="U40" s="17"/>
      <c r="V40" s="17">
        <f t="shared" si="21"/>
        <v>1463</v>
      </c>
      <c r="W40" s="17" t="str">
        <f t="shared" si="22"/>
        <v>4 years, 0 months</v>
      </c>
      <c r="X40" s="17"/>
      <c r="Y40" s="17"/>
      <c r="Z40" s="22">
        <f t="shared" si="23"/>
        <v>23300</v>
      </c>
      <c r="AA40" s="22">
        <f t="shared" si="34"/>
        <v>23300</v>
      </c>
      <c r="AB40" s="22"/>
      <c r="AC40" s="22"/>
      <c r="AD40" s="22">
        <f t="shared" si="24"/>
        <v>-76300</v>
      </c>
      <c r="AE40" s="22">
        <f t="shared" si="35"/>
        <v>-76300</v>
      </c>
      <c r="AF40" s="22" t="str">
        <f t="shared" si="36"/>
        <v/>
      </c>
      <c r="AG40" s="22" t="str">
        <f t="shared" si="25"/>
        <v/>
      </c>
      <c r="AH40" s="22">
        <f t="shared" si="26"/>
        <v>-76300</v>
      </c>
      <c r="AI40" s="17"/>
      <c r="AJ40" s="17"/>
      <c r="AK40" s="24">
        <f t="shared" si="27"/>
        <v>5000</v>
      </c>
      <c r="AL40" s="22" t="str">
        <f t="shared" si="37"/>
        <v/>
      </c>
      <c r="AM40" s="22">
        <f t="shared" si="38"/>
        <v>5000</v>
      </c>
      <c r="AN40" s="22" t="str">
        <f t="shared" si="28"/>
        <v/>
      </c>
      <c r="AO40" s="22">
        <f t="shared" si="29"/>
        <v>5000</v>
      </c>
      <c r="AP40" s="22"/>
      <c r="AQ40" s="22"/>
      <c r="AR40" s="21">
        <f t="shared" si="30"/>
        <v>-53000</v>
      </c>
      <c r="AS40" s="22">
        <f t="shared" si="39"/>
        <v>-53000</v>
      </c>
      <c r="AT40" s="22" t="str">
        <f t="shared" si="40"/>
        <v/>
      </c>
      <c r="AU40" s="22" t="str">
        <f t="shared" si="31"/>
        <v/>
      </c>
      <c r="AV40" s="22">
        <f t="shared" si="32"/>
        <v>-53000</v>
      </c>
    </row>
    <row r="41" spans="1:48" x14ac:dyDescent="0.2">
      <c r="A41" s="16">
        <v>30</v>
      </c>
      <c r="B41" s="17" t="s">
        <v>164</v>
      </c>
      <c r="C41" s="18" t="s">
        <v>165</v>
      </c>
      <c r="D41" s="18" t="s">
        <v>74</v>
      </c>
      <c r="E41" s="18" t="s">
        <v>65</v>
      </c>
      <c r="F41" s="18" t="s">
        <v>166</v>
      </c>
      <c r="G41" s="18" t="s">
        <v>167</v>
      </c>
      <c r="H41" s="20">
        <v>39266</v>
      </c>
      <c r="I41" s="17">
        <v>230000</v>
      </c>
      <c r="J41" s="20">
        <v>39266</v>
      </c>
      <c r="K41" s="17">
        <v>207000</v>
      </c>
      <c r="L41" s="20">
        <v>41001</v>
      </c>
      <c r="M41" s="20">
        <v>41170</v>
      </c>
      <c r="N41" s="21">
        <v>185000</v>
      </c>
      <c r="O41" s="20">
        <v>41170</v>
      </c>
      <c r="P41" s="21">
        <v>159900</v>
      </c>
      <c r="Q41" s="17">
        <f t="shared" si="19"/>
        <v>169</v>
      </c>
      <c r="R41" s="17" t="str">
        <f t="shared" si="33"/>
        <v>0 years, 5 months</v>
      </c>
      <c r="S41" s="17"/>
      <c r="T41" s="17" t="str">
        <f t="shared" si="20"/>
        <v>Purchase</v>
      </c>
      <c r="U41" s="17"/>
      <c r="V41" s="17" t="str">
        <f t="shared" si="21"/>
        <v/>
      </c>
      <c r="W41" s="17" t="str">
        <f t="shared" si="22"/>
        <v/>
      </c>
      <c r="X41" s="17"/>
      <c r="Y41" s="17"/>
      <c r="Z41" s="22" t="str">
        <f t="shared" si="23"/>
        <v/>
      </c>
      <c r="AA41" s="22" t="str">
        <f t="shared" si="34"/>
        <v/>
      </c>
      <c r="AB41" s="22"/>
      <c r="AC41" s="22"/>
      <c r="AD41" s="22">
        <f t="shared" si="24"/>
        <v>-47100</v>
      </c>
      <c r="AE41" s="22">
        <f t="shared" si="35"/>
        <v>-47100</v>
      </c>
      <c r="AF41" s="22" t="str">
        <f t="shared" si="36"/>
        <v/>
      </c>
      <c r="AG41" s="22">
        <f t="shared" si="25"/>
        <v>-47100</v>
      </c>
      <c r="AH41" s="22" t="str">
        <f t="shared" si="26"/>
        <v/>
      </c>
      <c r="AI41" s="17"/>
      <c r="AJ41" s="17"/>
      <c r="AK41" s="24">
        <f t="shared" si="27"/>
        <v>-25100</v>
      </c>
      <c r="AL41" s="22">
        <f t="shared" si="37"/>
        <v>-25100</v>
      </c>
      <c r="AM41" s="22" t="str">
        <f t="shared" si="38"/>
        <v/>
      </c>
      <c r="AN41" s="22">
        <f t="shared" si="28"/>
        <v>-25100</v>
      </c>
      <c r="AO41" s="22" t="str">
        <f t="shared" si="29"/>
        <v/>
      </c>
      <c r="AP41" s="22"/>
      <c r="AQ41" s="22"/>
      <c r="AR41" s="21">
        <f t="shared" si="30"/>
        <v>-70100</v>
      </c>
      <c r="AS41" s="22">
        <f t="shared" si="39"/>
        <v>-70100</v>
      </c>
      <c r="AT41" s="22" t="str">
        <f t="shared" si="40"/>
        <v/>
      </c>
      <c r="AU41" s="22">
        <f t="shared" si="31"/>
        <v>-70100</v>
      </c>
      <c r="AV41" s="22" t="str">
        <f t="shared" si="32"/>
        <v/>
      </c>
    </row>
    <row r="42" spans="1:48" x14ac:dyDescent="0.2">
      <c r="A42" s="16">
        <v>31</v>
      </c>
      <c r="B42" s="17" t="s">
        <v>168</v>
      </c>
      <c r="C42" s="18" t="s">
        <v>169</v>
      </c>
      <c r="D42" s="18" t="s">
        <v>64</v>
      </c>
      <c r="E42" s="18" t="s">
        <v>65</v>
      </c>
      <c r="F42" s="18" t="s">
        <v>170</v>
      </c>
      <c r="G42" s="18" t="s">
        <v>171</v>
      </c>
      <c r="H42" s="20">
        <v>37824</v>
      </c>
      <c r="I42" s="17">
        <v>226000</v>
      </c>
      <c r="J42" s="20">
        <v>37824</v>
      </c>
      <c r="K42" s="17">
        <v>214700</v>
      </c>
      <c r="L42" s="20">
        <v>40409</v>
      </c>
      <c r="M42" s="20">
        <v>40414</v>
      </c>
      <c r="N42" s="21">
        <v>140000</v>
      </c>
      <c r="O42" s="20">
        <v>40504</v>
      </c>
      <c r="P42" s="21">
        <v>139900</v>
      </c>
      <c r="Q42" s="17">
        <f t="shared" si="19"/>
        <v>95</v>
      </c>
      <c r="R42" s="17" t="str">
        <f t="shared" si="33"/>
        <v>0 years, 3 months</v>
      </c>
      <c r="S42" s="17"/>
      <c r="T42" s="17" t="str">
        <f t="shared" si="20"/>
        <v>Purchase</v>
      </c>
      <c r="U42" s="17"/>
      <c r="V42" s="17" t="str">
        <f t="shared" si="21"/>
        <v/>
      </c>
      <c r="W42" s="17" t="str">
        <f t="shared" si="22"/>
        <v/>
      </c>
      <c r="X42" s="17"/>
      <c r="Y42" s="17"/>
      <c r="Z42" s="22" t="str">
        <f t="shared" si="23"/>
        <v/>
      </c>
      <c r="AA42" s="22" t="str">
        <f t="shared" si="34"/>
        <v/>
      </c>
      <c r="AB42" s="22"/>
      <c r="AC42" s="22"/>
      <c r="AD42" s="22">
        <f t="shared" si="24"/>
        <v>-74800</v>
      </c>
      <c r="AE42" s="22">
        <f t="shared" si="35"/>
        <v>-74800</v>
      </c>
      <c r="AF42" s="22" t="str">
        <f t="shared" si="36"/>
        <v/>
      </c>
      <c r="AG42" s="22">
        <f t="shared" si="25"/>
        <v>-74800</v>
      </c>
      <c r="AH42" s="22" t="str">
        <f t="shared" si="26"/>
        <v/>
      </c>
      <c r="AI42" s="17"/>
      <c r="AJ42" s="17"/>
      <c r="AK42" s="24">
        <f t="shared" si="27"/>
        <v>-100</v>
      </c>
      <c r="AL42" s="22">
        <f t="shared" si="37"/>
        <v>-100</v>
      </c>
      <c r="AM42" s="22" t="str">
        <f t="shared" si="38"/>
        <v/>
      </c>
      <c r="AN42" s="22">
        <f t="shared" si="28"/>
        <v>-100</v>
      </c>
      <c r="AO42" s="22" t="str">
        <f t="shared" si="29"/>
        <v/>
      </c>
      <c r="AP42" s="22"/>
      <c r="AQ42" s="22"/>
      <c r="AR42" s="21">
        <f t="shared" si="30"/>
        <v>-86100</v>
      </c>
      <c r="AS42" s="22">
        <f t="shared" si="39"/>
        <v>-86100</v>
      </c>
      <c r="AT42" s="22" t="str">
        <f t="shared" si="40"/>
        <v/>
      </c>
      <c r="AU42" s="22">
        <f t="shared" si="31"/>
        <v>-86100</v>
      </c>
      <c r="AV42" s="22" t="str">
        <f t="shared" si="32"/>
        <v/>
      </c>
    </row>
    <row r="43" spans="1:48" x14ac:dyDescent="0.2">
      <c r="A43" s="16">
        <v>32</v>
      </c>
      <c r="B43" s="17" t="s">
        <v>172</v>
      </c>
      <c r="C43" s="18" t="s">
        <v>173</v>
      </c>
      <c r="D43" s="18" t="s">
        <v>64</v>
      </c>
      <c r="E43" s="18" t="s">
        <v>65</v>
      </c>
      <c r="F43" s="18" t="s">
        <v>174</v>
      </c>
      <c r="G43" s="18" t="s">
        <v>175</v>
      </c>
      <c r="H43" s="20">
        <v>36068</v>
      </c>
      <c r="I43" s="17">
        <v>96000</v>
      </c>
      <c r="J43" s="20">
        <v>36068</v>
      </c>
      <c r="K43" s="17">
        <v>93763</v>
      </c>
      <c r="L43" s="20">
        <v>39699</v>
      </c>
      <c r="M43" s="20">
        <v>39766</v>
      </c>
      <c r="N43" s="21">
        <v>108765</v>
      </c>
      <c r="O43" s="20">
        <v>40401</v>
      </c>
      <c r="P43" s="21">
        <v>105000</v>
      </c>
      <c r="Q43" s="17">
        <f t="shared" si="19"/>
        <v>702</v>
      </c>
      <c r="R43" s="17" t="str">
        <f t="shared" si="33"/>
        <v>1 years, 11 months</v>
      </c>
      <c r="S43" s="17"/>
      <c r="T43" s="17" t="str">
        <f t="shared" si="20"/>
        <v>Purchase</v>
      </c>
      <c r="U43" s="17"/>
      <c r="V43" s="17" t="str">
        <f t="shared" si="21"/>
        <v/>
      </c>
      <c r="W43" s="17" t="str">
        <f t="shared" si="22"/>
        <v/>
      </c>
      <c r="X43" s="17"/>
      <c r="Y43" s="17"/>
      <c r="Z43" s="22" t="str">
        <f t="shared" si="23"/>
        <v/>
      </c>
      <c r="AA43" s="22" t="str">
        <f t="shared" si="34"/>
        <v/>
      </c>
      <c r="AB43" s="22"/>
      <c r="AC43" s="22"/>
      <c r="AD43" s="22">
        <f t="shared" si="24"/>
        <v>11237</v>
      </c>
      <c r="AE43" s="22" t="str">
        <f t="shared" si="35"/>
        <v/>
      </c>
      <c r="AF43" s="22">
        <f t="shared" si="36"/>
        <v>11237</v>
      </c>
      <c r="AG43" s="22">
        <f t="shared" si="25"/>
        <v>11237</v>
      </c>
      <c r="AH43" s="22" t="str">
        <f t="shared" si="26"/>
        <v/>
      </c>
      <c r="AI43" s="17"/>
      <c r="AJ43" s="17"/>
      <c r="AK43" s="24">
        <f t="shared" si="27"/>
        <v>-3765</v>
      </c>
      <c r="AL43" s="22">
        <f t="shared" si="37"/>
        <v>-3765</v>
      </c>
      <c r="AM43" s="22" t="str">
        <f t="shared" si="38"/>
        <v/>
      </c>
      <c r="AN43" s="22">
        <f t="shared" si="28"/>
        <v>-3765</v>
      </c>
      <c r="AO43" s="22" t="str">
        <f t="shared" si="29"/>
        <v/>
      </c>
      <c r="AP43" s="22"/>
      <c r="AQ43" s="22"/>
      <c r="AR43" s="21">
        <f t="shared" si="30"/>
        <v>9000</v>
      </c>
      <c r="AS43" s="22" t="str">
        <f t="shared" si="39"/>
        <v/>
      </c>
      <c r="AT43" s="22">
        <f t="shared" si="40"/>
        <v>9000</v>
      </c>
      <c r="AU43" s="22">
        <f t="shared" si="31"/>
        <v>9000</v>
      </c>
      <c r="AV43" s="22" t="str">
        <f t="shared" si="32"/>
        <v/>
      </c>
    </row>
    <row r="44" spans="1:48" x14ac:dyDescent="0.2">
      <c r="A44" s="16">
        <v>33</v>
      </c>
      <c r="B44" s="17" t="s">
        <v>176</v>
      </c>
      <c r="C44" s="18" t="s">
        <v>177</v>
      </c>
      <c r="D44" s="18" t="s">
        <v>64</v>
      </c>
      <c r="E44" s="18" t="s">
        <v>65</v>
      </c>
      <c r="F44" s="18" t="s">
        <v>178</v>
      </c>
      <c r="G44" s="18" t="s">
        <v>179</v>
      </c>
      <c r="H44" s="20">
        <v>38699</v>
      </c>
      <c r="I44" s="17">
        <v>399900</v>
      </c>
      <c r="J44" s="20">
        <v>38699</v>
      </c>
      <c r="K44" s="17">
        <v>359900</v>
      </c>
      <c r="L44" s="20">
        <v>40213</v>
      </c>
      <c r="M44" s="20">
        <v>40253</v>
      </c>
      <c r="N44" s="21">
        <v>180000</v>
      </c>
      <c r="O44" s="20">
        <v>40527</v>
      </c>
      <c r="P44" s="21">
        <v>245000</v>
      </c>
      <c r="Q44" s="17">
        <f t="shared" si="19"/>
        <v>314</v>
      </c>
      <c r="R44" s="17" t="str">
        <f t="shared" si="33"/>
        <v>0 years, 10 months</v>
      </c>
      <c r="S44" s="17"/>
      <c r="T44" s="17" t="str">
        <f t="shared" si="20"/>
        <v>Purchase</v>
      </c>
      <c r="U44" s="17"/>
      <c r="V44" s="17" t="str">
        <f t="shared" si="21"/>
        <v/>
      </c>
      <c r="W44" s="17" t="str">
        <f t="shared" si="22"/>
        <v/>
      </c>
      <c r="X44" s="17"/>
      <c r="Y44" s="17"/>
      <c r="Z44" s="22" t="str">
        <f t="shared" si="23"/>
        <v/>
      </c>
      <c r="AA44" s="22" t="str">
        <f t="shared" si="34"/>
        <v/>
      </c>
      <c r="AB44" s="22"/>
      <c r="AC44" s="22"/>
      <c r="AD44" s="22">
        <f t="shared" si="24"/>
        <v>-114900</v>
      </c>
      <c r="AE44" s="22">
        <f t="shared" si="35"/>
        <v>-114900</v>
      </c>
      <c r="AF44" s="22" t="str">
        <f t="shared" si="36"/>
        <v/>
      </c>
      <c r="AG44" s="22">
        <f t="shared" si="25"/>
        <v>-114900</v>
      </c>
      <c r="AH44" s="22" t="str">
        <f t="shared" si="26"/>
        <v/>
      </c>
      <c r="AI44" s="17"/>
      <c r="AJ44" s="17"/>
      <c r="AK44" s="24">
        <f t="shared" si="27"/>
        <v>65000</v>
      </c>
      <c r="AL44" s="22" t="str">
        <f t="shared" si="37"/>
        <v/>
      </c>
      <c r="AM44" s="22">
        <f t="shared" si="38"/>
        <v>65000</v>
      </c>
      <c r="AN44" s="22">
        <f t="shared" si="28"/>
        <v>65000</v>
      </c>
      <c r="AO44" s="22" t="str">
        <f t="shared" si="29"/>
        <v/>
      </c>
      <c r="AP44" s="22"/>
      <c r="AQ44" s="22"/>
      <c r="AR44" s="21">
        <f t="shared" si="30"/>
        <v>-154900</v>
      </c>
      <c r="AS44" s="22">
        <f t="shared" si="39"/>
        <v>-154900</v>
      </c>
      <c r="AT44" s="22" t="str">
        <f t="shared" si="40"/>
        <v/>
      </c>
      <c r="AU44" s="22">
        <f t="shared" si="31"/>
        <v>-154900</v>
      </c>
      <c r="AV44" s="22" t="str">
        <f t="shared" si="32"/>
        <v/>
      </c>
    </row>
    <row r="45" spans="1:48" x14ac:dyDescent="0.2">
      <c r="A45" s="16">
        <v>34</v>
      </c>
      <c r="B45" s="17" t="s">
        <v>180</v>
      </c>
      <c r="C45" s="18" t="s">
        <v>181</v>
      </c>
      <c r="D45" s="18" t="s">
        <v>64</v>
      </c>
      <c r="E45" s="18" t="s">
        <v>65</v>
      </c>
      <c r="F45" s="18" t="s">
        <v>182</v>
      </c>
      <c r="G45" s="18" t="s">
        <v>183</v>
      </c>
      <c r="H45" s="20">
        <v>38268</v>
      </c>
      <c r="I45" s="17">
        <v>260000</v>
      </c>
      <c r="J45" s="20">
        <v>39136</v>
      </c>
      <c r="K45" s="17">
        <v>301810</v>
      </c>
      <c r="L45" s="20">
        <v>40210</v>
      </c>
      <c r="M45" s="20">
        <v>40283</v>
      </c>
      <c r="N45" s="21">
        <v>325088</v>
      </c>
      <c r="O45" s="20">
        <v>40764</v>
      </c>
      <c r="P45" s="21">
        <v>165000</v>
      </c>
      <c r="Q45" s="17">
        <f t="shared" si="19"/>
        <v>554</v>
      </c>
      <c r="R45" s="17" t="str">
        <f t="shared" si="33"/>
        <v>1 years, 6 months</v>
      </c>
      <c r="S45" s="17"/>
      <c r="T45" s="17" t="str">
        <f t="shared" si="20"/>
        <v>Refinance</v>
      </c>
      <c r="U45" s="17"/>
      <c r="V45" s="17">
        <f t="shared" si="21"/>
        <v>868</v>
      </c>
      <c r="W45" s="17" t="str">
        <f t="shared" si="22"/>
        <v>2 years, 4 months</v>
      </c>
      <c r="X45" s="17"/>
      <c r="Y45" s="17"/>
      <c r="Z45" s="22">
        <f t="shared" si="23"/>
        <v>41810</v>
      </c>
      <c r="AA45" s="22">
        <f t="shared" si="34"/>
        <v>41810</v>
      </c>
      <c r="AB45" s="22"/>
      <c r="AC45" s="22"/>
      <c r="AD45" s="22">
        <f t="shared" si="24"/>
        <v>-136810</v>
      </c>
      <c r="AE45" s="22">
        <f t="shared" si="35"/>
        <v>-136810</v>
      </c>
      <c r="AF45" s="22" t="str">
        <f t="shared" si="36"/>
        <v/>
      </c>
      <c r="AG45" s="22" t="str">
        <f t="shared" si="25"/>
        <v/>
      </c>
      <c r="AH45" s="22">
        <f t="shared" si="26"/>
        <v>-136810</v>
      </c>
      <c r="AI45" s="17"/>
      <c r="AJ45" s="17"/>
      <c r="AK45" s="24">
        <f t="shared" si="27"/>
        <v>-160088</v>
      </c>
      <c r="AL45" s="22">
        <f t="shared" si="37"/>
        <v>-160088</v>
      </c>
      <c r="AM45" s="22" t="str">
        <f t="shared" si="38"/>
        <v/>
      </c>
      <c r="AN45" s="22" t="str">
        <f t="shared" si="28"/>
        <v/>
      </c>
      <c r="AO45" s="22">
        <f t="shared" si="29"/>
        <v>-160088</v>
      </c>
      <c r="AP45" s="22"/>
      <c r="AQ45" s="22"/>
      <c r="AR45" s="21">
        <f t="shared" si="30"/>
        <v>-95000</v>
      </c>
      <c r="AS45" s="22">
        <f t="shared" si="39"/>
        <v>-95000</v>
      </c>
      <c r="AT45" s="22" t="str">
        <f t="shared" si="40"/>
        <v/>
      </c>
      <c r="AU45" s="22" t="str">
        <f t="shared" si="31"/>
        <v/>
      </c>
      <c r="AV45" s="22">
        <f t="shared" si="32"/>
        <v>-95000</v>
      </c>
    </row>
    <row r="46" spans="1:48" x14ac:dyDescent="0.2">
      <c r="A46" s="16">
        <v>35</v>
      </c>
      <c r="B46" s="17" t="s">
        <v>184</v>
      </c>
      <c r="C46" s="18" t="s">
        <v>185</v>
      </c>
      <c r="D46" s="18" t="s">
        <v>64</v>
      </c>
      <c r="E46" s="18" t="s">
        <v>65</v>
      </c>
      <c r="F46" s="18" t="s">
        <v>186</v>
      </c>
      <c r="G46" s="18" t="s">
        <v>122</v>
      </c>
      <c r="H46" s="20">
        <v>38259</v>
      </c>
      <c r="I46" s="17">
        <v>363450</v>
      </c>
      <c r="J46" s="20">
        <v>39384</v>
      </c>
      <c r="K46" s="17">
        <v>293000</v>
      </c>
      <c r="L46" s="20">
        <v>41211</v>
      </c>
      <c r="M46" s="20">
        <v>41449</v>
      </c>
      <c r="N46" s="21">
        <v>365631</v>
      </c>
      <c r="O46" s="20">
        <v>41477</v>
      </c>
      <c r="P46" s="21">
        <v>182000</v>
      </c>
      <c r="Q46" s="17">
        <f t="shared" si="19"/>
        <v>266</v>
      </c>
      <c r="R46" s="17" t="str">
        <f t="shared" si="33"/>
        <v>0 years, 8 months</v>
      </c>
      <c r="S46" s="17"/>
      <c r="T46" s="17" t="str">
        <f t="shared" si="20"/>
        <v>Refinance</v>
      </c>
      <c r="U46" s="17"/>
      <c r="V46" s="17">
        <f t="shared" si="21"/>
        <v>1125</v>
      </c>
      <c r="W46" s="17" t="str">
        <f t="shared" si="22"/>
        <v>3 years, 0 months</v>
      </c>
      <c r="X46" s="17"/>
      <c r="Y46" s="17"/>
      <c r="Z46" s="22">
        <f t="shared" si="23"/>
        <v>-70450</v>
      </c>
      <c r="AA46" s="22" t="str">
        <f t="shared" si="34"/>
        <v/>
      </c>
      <c r="AB46" s="22"/>
      <c r="AC46" s="22"/>
      <c r="AD46" s="22">
        <f t="shared" si="24"/>
        <v>-111000</v>
      </c>
      <c r="AE46" s="22">
        <f t="shared" si="35"/>
        <v>-111000</v>
      </c>
      <c r="AF46" s="22" t="str">
        <f t="shared" si="36"/>
        <v/>
      </c>
      <c r="AG46" s="22" t="str">
        <f t="shared" si="25"/>
        <v/>
      </c>
      <c r="AH46" s="22">
        <f t="shared" si="26"/>
        <v>-111000</v>
      </c>
      <c r="AI46" s="17"/>
      <c r="AJ46" s="17"/>
      <c r="AK46" s="24">
        <f t="shared" si="27"/>
        <v>-183631</v>
      </c>
      <c r="AL46" s="22">
        <f t="shared" si="37"/>
        <v>-183631</v>
      </c>
      <c r="AM46" s="22" t="str">
        <f t="shared" si="38"/>
        <v/>
      </c>
      <c r="AN46" s="22" t="str">
        <f t="shared" si="28"/>
        <v/>
      </c>
      <c r="AO46" s="22">
        <f t="shared" si="29"/>
        <v>-183631</v>
      </c>
      <c r="AP46" s="22"/>
      <c r="AQ46" s="22"/>
      <c r="AR46" s="21">
        <f t="shared" si="30"/>
        <v>-181450</v>
      </c>
      <c r="AS46" s="22">
        <f t="shared" si="39"/>
        <v>-181450</v>
      </c>
      <c r="AT46" s="22" t="str">
        <f t="shared" si="40"/>
        <v/>
      </c>
      <c r="AU46" s="22" t="str">
        <f t="shared" si="31"/>
        <v/>
      </c>
      <c r="AV46" s="22">
        <f t="shared" si="32"/>
        <v>-181450</v>
      </c>
    </row>
    <row r="47" spans="1:48" x14ac:dyDescent="0.2">
      <c r="A47" s="16">
        <v>36</v>
      </c>
      <c r="B47" s="17" t="s">
        <v>172</v>
      </c>
      <c r="C47" s="18" t="s">
        <v>187</v>
      </c>
      <c r="D47" s="18" t="s">
        <v>74</v>
      </c>
      <c r="E47" s="18" t="s">
        <v>65</v>
      </c>
      <c r="F47" s="18" t="s">
        <v>188</v>
      </c>
      <c r="G47" s="18" t="s">
        <v>189</v>
      </c>
      <c r="H47" s="20">
        <v>38124</v>
      </c>
      <c r="I47" s="17">
        <v>262000</v>
      </c>
      <c r="J47" s="20">
        <v>38124</v>
      </c>
      <c r="K47" s="17">
        <v>235800</v>
      </c>
      <c r="L47" s="20">
        <v>39874</v>
      </c>
      <c r="M47" s="20">
        <v>39934</v>
      </c>
      <c r="N47" s="21">
        <v>192385</v>
      </c>
      <c r="O47" s="20">
        <v>40354</v>
      </c>
      <c r="P47" s="21">
        <v>115000</v>
      </c>
      <c r="Q47" s="17">
        <f t="shared" si="19"/>
        <v>480</v>
      </c>
      <c r="R47" s="17" t="str">
        <f t="shared" si="33"/>
        <v>1 years, 3 months</v>
      </c>
      <c r="S47" s="17"/>
      <c r="T47" s="17" t="str">
        <f t="shared" si="20"/>
        <v>Purchase</v>
      </c>
      <c r="U47" s="17"/>
      <c r="V47" s="17" t="str">
        <f t="shared" si="21"/>
        <v/>
      </c>
      <c r="W47" s="17" t="str">
        <f t="shared" si="22"/>
        <v/>
      </c>
      <c r="X47" s="17"/>
      <c r="Y47" s="17"/>
      <c r="Z47" s="22" t="str">
        <f t="shared" si="23"/>
        <v/>
      </c>
      <c r="AA47" s="22" t="str">
        <f t="shared" si="34"/>
        <v/>
      </c>
      <c r="AB47" s="22"/>
      <c r="AC47" s="22"/>
      <c r="AD47" s="22">
        <f t="shared" si="24"/>
        <v>-120800</v>
      </c>
      <c r="AE47" s="22">
        <f t="shared" si="35"/>
        <v>-120800</v>
      </c>
      <c r="AF47" s="22" t="str">
        <f t="shared" si="36"/>
        <v/>
      </c>
      <c r="AG47" s="22">
        <f t="shared" si="25"/>
        <v>-120800</v>
      </c>
      <c r="AH47" s="22" t="str">
        <f t="shared" si="26"/>
        <v/>
      </c>
      <c r="AI47" s="17"/>
      <c r="AJ47" s="17"/>
      <c r="AK47" s="24">
        <f t="shared" si="27"/>
        <v>-77385</v>
      </c>
      <c r="AL47" s="22">
        <f t="shared" si="37"/>
        <v>-77385</v>
      </c>
      <c r="AM47" s="22" t="str">
        <f t="shared" si="38"/>
        <v/>
      </c>
      <c r="AN47" s="22">
        <f t="shared" si="28"/>
        <v>-77385</v>
      </c>
      <c r="AO47" s="22" t="str">
        <f t="shared" si="29"/>
        <v/>
      </c>
      <c r="AP47" s="22"/>
      <c r="AQ47" s="22"/>
      <c r="AR47" s="21">
        <f t="shared" si="30"/>
        <v>-147000</v>
      </c>
      <c r="AS47" s="22">
        <f t="shared" si="39"/>
        <v>-147000</v>
      </c>
      <c r="AT47" s="22" t="str">
        <f t="shared" si="40"/>
        <v/>
      </c>
      <c r="AU47" s="22">
        <f t="shared" si="31"/>
        <v>-147000</v>
      </c>
      <c r="AV47" s="22" t="str">
        <f t="shared" si="32"/>
        <v/>
      </c>
    </row>
    <row r="48" spans="1:48" x14ac:dyDescent="0.2">
      <c r="A48" s="16">
        <v>37</v>
      </c>
      <c r="B48" s="17" t="s">
        <v>190</v>
      </c>
      <c r="C48" s="18" t="s">
        <v>191</v>
      </c>
      <c r="D48" s="18" t="s">
        <v>192</v>
      </c>
      <c r="E48" s="18" t="s">
        <v>65</v>
      </c>
      <c r="F48" s="18" t="s">
        <v>193</v>
      </c>
      <c r="G48" s="18" t="s">
        <v>194</v>
      </c>
      <c r="H48" s="20">
        <v>38212</v>
      </c>
      <c r="I48" s="17">
        <v>294900</v>
      </c>
      <c r="J48" s="20">
        <v>38212</v>
      </c>
      <c r="K48" s="17">
        <v>221175</v>
      </c>
      <c r="L48" s="20">
        <v>40353</v>
      </c>
      <c r="M48" s="20">
        <v>40359</v>
      </c>
      <c r="N48" s="21">
        <v>191200</v>
      </c>
      <c r="O48" s="20">
        <v>40690</v>
      </c>
      <c r="P48" s="21">
        <v>159000</v>
      </c>
      <c r="Q48" s="17">
        <f t="shared" si="19"/>
        <v>337</v>
      </c>
      <c r="R48" s="17" t="str">
        <f t="shared" si="33"/>
        <v>0 years, 11 months</v>
      </c>
      <c r="S48" s="17"/>
      <c r="T48" s="17" t="str">
        <f t="shared" si="20"/>
        <v>Purchase</v>
      </c>
      <c r="U48" s="17"/>
      <c r="V48" s="17" t="str">
        <f t="shared" si="21"/>
        <v/>
      </c>
      <c r="W48" s="17" t="str">
        <f t="shared" si="22"/>
        <v/>
      </c>
      <c r="X48" s="17"/>
      <c r="Y48" s="17"/>
      <c r="Z48" s="22" t="str">
        <f t="shared" si="23"/>
        <v/>
      </c>
      <c r="AA48" s="22" t="str">
        <f t="shared" si="34"/>
        <v/>
      </c>
      <c r="AB48" s="22"/>
      <c r="AC48" s="22"/>
      <c r="AD48" s="22">
        <f t="shared" si="24"/>
        <v>-62175</v>
      </c>
      <c r="AE48" s="22">
        <f t="shared" si="35"/>
        <v>-62175</v>
      </c>
      <c r="AF48" s="22" t="str">
        <f t="shared" si="36"/>
        <v/>
      </c>
      <c r="AG48" s="22">
        <f t="shared" si="25"/>
        <v>-62175</v>
      </c>
      <c r="AH48" s="22" t="str">
        <f t="shared" si="26"/>
        <v/>
      </c>
      <c r="AI48" s="17"/>
      <c r="AJ48" s="17"/>
      <c r="AK48" s="24">
        <f t="shared" si="27"/>
        <v>-32200</v>
      </c>
      <c r="AL48" s="22">
        <f t="shared" si="37"/>
        <v>-32200</v>
      </c>
      <c r="AM48" s="22" t="str">
        <f t="shared" si="38"/>
        <v/>
      </c>
      <c r="AN48" s="22">
        <f t="shared" si="28"/>
        <v>-32200</v>
      </c>
      <c r="AO48" s="22" t="str">
        <f t="shared" si="29"/>
        <v/>
      </c>
      <c r="AP48" s="22"/>
      <c r="AQ48" s="22"/>
      <c r="AR48" s="21">
        <f t="shared" si="30"/>
        <v>-135900</v>
      </c>
      <c r="AS48" s="22">
        <f t="shared" si="39"/>
        <v>-135900</v>
      </c>
      <c r="AT48" s="22" t="str">
        <f t="shared" si="40"/>
        <v/>
      </c>
      <c r="AU48" s="22">
        <f t="shared" si="31"/>
        <v>-135900</v>
      </c>
      <c r="AV48" s="22" t="str">
        <f t="shared" si="32"/>
        <v/>
      </c>
    </row>
    <row r="49" spans="1:48" x14ac:dyDescent="0.2">
      <c r="A49" s="16">
        <v>38</v>
      </c>
      <c r="B49" s="17" t="s">
        <v>195</v>
      </c>
      <c r="C49" s="18" t="s">
        <v>191</v>
      </c>
      <c r="D49" s="18" t="s">
        <v>64</v>
      </c>
      <c r="E49" s="18" t="s">
        <v>65</v>
      </c>
      <c r="F49" s="18" t="s">
        <v>196</v>
      </c>
      <c r="G49" s="18" t="s">
        <v>197</v>
      </c>
      <c r="H49" s="20">
        <v>38093</v>
      </c>
      <c r="I49" s="17">
        <v>197000</v>
      </c>
      <c r="J49" s="20">
        <v>38516</v>
      </c>
      <c r="K49" s="17">
        <v>177000</v>
      </c>
      <c r="L49" s="20">
        <v>40352</v>
      </c>
      <c r="M49" s="20">
        <v>40415</v>
      </c>
      <c r="N49" s="21">
        <v>146000</v>
      </c>
      <c r="O49" s="20">
        <v>40456</v>
      </c>
      <c r="P49" s="21">
        <v>108000</v>
      </c>
      <c r="Q49" s="17">
        <f t="shared" si="19"/>
        <v>104</v>
      </c>
      <c r="R49" s="17" t="str">
        <f t="shared" si="33"/>
        <v>0 years, 3 months</v>
      </c>
      <c r="S49" s="17"/>
      <c r="T49" s="17" t="str">
        <f t="shared" si="20"/>
        <v>Refinance</v>
      </c>
      <c r="U49" s="17"/>
      <c r="V49" s="17">
        <f t="shared" si="21"/>
        <v>423</v>
      </c>
      <c r="W49" s="17" t="str">
        <f t="shared" si="22"/>
        <v>1 years, 1 months</v>
      </c>
      <c r="X49" s="17"/>
      <c r="Y49" s="17"/>
      <c r="Z49" s="22">
        <f t="shared" si="23"/>
        <v>-20000</v>
      </c>
      <c r="AA49" s="22" t="str">
        <f t="shared" si="34"/>
        <v/>
      </c>
      <c r="AB49" s="22"/>
      <c r="AC49" s="22"/>
      <c r="AD49" s="22">
        <f t="shared" si="24"/>
        <v>-69000</v>
      </c>
      <c r="AE49" s="22">
        <f t="shared" si="35"/>
        <v>-69000</v>
      </c>
      <c r="AF49" s="22" t="str">
        <f t="shared" si="36"/>
        <v/>
      </c>
      <c r="AG49" s="22" t="str">
        <f t="shared" si="25"/>
        <v/>
      </c>
      <c r="AH49" s="22">
        <f t="shared" si="26"/>
        <v>-69000</v>
      </c>
      <c r="AI49" s="17"/>
      <c r="AJ49" s="17"/>
      <c r="AK49" s="24">
        <f t="shared" si="27"/>
        <v>-38000</v>
      </c>
      <c r="AL49" s="22">
        <f t="shared" si="37"/>
        <v>-38000</v>
      </c>
      <c r="AM49" s="22" t="str">
        <f t="shared" si="38"/>
        <v/>
      </c>
      <c r="AN49" s="22" t="str">
        <f t="shared" si="28"/>
        <v/>
      </c>
      <c r="AO49" s="22">
        <f t="shared" si="29"/>
        <v>-38000</v>
      </c>
      <c r="AP49" s="22"/>
      <c r="AQ49" s="22"/>
      <c r="AR49" s="21">
        <f t="shared" si="30"/>
        <v>-89000</v>
      </c>
      <c r="AS49" s="22">
        <f t="shared" si="39"/>
        <v>-89000</v>
      </c>
      <c r="AT49" s="22" t="str">
        <f t="shared" si="40"/>
        <v/>
      </c>
      <c r="AU49" s="22" t="str">
        <f t="shared" si="31"/>
        <v/>
      </c>
      <c r="AV49" s="22">
        <f t="shared" si="32"/>
        <v>-89000</v>
      </c>
    </row>
    <row r="50" spans="1:48" x14ac:dyDescent="0.2">
      <c r="A50" s="16">
        <v>39</v>
      </c>
      <c r="B50" s="17" t="s">
        <v>183</v>
      </c>
      <c r="C50" s="18" t="s">
        <v>198</v>
      </c>
      <c r="D50" s="18" t="s">
        <v>64</v>
      </c>
      <c r="E50" s="18" t="s">
        <v>65</v>
      </c>
      <c r="F50" s="18" t="s">
        <v>199</v>
      </c>
      <c r="G50" s="18" t="s">
        <v>200</v>
      </c>
      <c r="H50" s="20">
        <v>34646</v>
      </c>
      <c r="I50" s="17">
        <v>96000</v>
      </c>
      <c r="J50" s="20">
        <v>38845</v>
      </c>
      <c r="K50" s="17">
        <v>246500</v>
      </c>
      <c r="L50" s="20">
        <v>40238</v>
      </c>
      <c r="M50" s="20">
        <v>40275</v>
      </c>
      <c r="N50" s="21">
        <v>220000</v>
      </c>
      <c r="O50" s="20">
        <v>40319</v>
      </c>
      <c r="P50" s="21">
        <v>120000</v>
      </c>
      <c r="Q50" s="17">
        <f t="shared" si="19"/>
        <v>81</v>
      </c>
      <c r="R50" s="17" t="str">
        <f t="shared" si="33"/>
        <v>0 years, 2 months</v>
      </c>
      <c r="S50" s="17"/>
      <c r="T50" s="17" t="str">
        <f t="shared" si="20"/>
        <v>Refinance</v>
      </c>
      <c r="U50" s="17"/>
      <c r="V50" s="17">
        <f t="shared" si="21"/>
        <v>4199</v>
      </c>
      <c r="W50" s="17" t="str">
        <f t="shared" si="22"/>
        <v>11 years, 5 months</v>
      </c>
      <c r="X50" s="17"/>
      <c r="Y50" s="17"/>
      <c r="Z50" s="22">
        <f t="shared" si="23"/>
        <v>150500</v>
      </c>
      <c r="AA50" s="22">
        <f t="shared" si="34"/>
        <v>150500</v>
      </c>
      <c r="AB50" s="22"/>
      <c r="AC50" s="22"/>
      <c r="AD50" s="22">
        <f t="shared" si="24"/>
        <v>-126500</v>
      </c>
      <c r="AE50" s="22">
        <f t="shared" si="35"/>
        <v>-126500</v>
      </c>
      <c r="AF50" s="22" t="str">
        <f t="shared" si="36"/>
        <v/>
      </c>
      <c r="AG50" s="22" t="str">
        <f t="shared" si="25"/>
        <v/>
      </c>
      <c r="AH50" s="22">
        <f t="shared" si="26"/>
        <v>-126500</v>
      </c>
      <c r="AI50" s="17"/>
      <c r="AJ50" s="17"/>
      <c r="AK50" s="24">
        <f t="shared" si="27"/>
        <v>-100000</v>
      </c>
      <c r="AL50" s="22">
        <f t="shared" si="37"/>
        <v>-100000</v>
      </c>
      <c r="AM50" s="22" t="str">
        <f t="shared" si="38"/>
        <v/>
      </c>
      <c r="AN50" s="22" t="str">
        <f t="shared" si="28"/>
        <v/>
      </c>
      <c r="AO50" s="22">
        <f t="shared" si="29"/>
        <v>-100000</v>
      </c>
      <c r="AP50" s="22"/>
      <c r="AQ50" s="22"/>
      <c r="AR50" s="21">
        <f t="shared" si="30"/>
        <v>24000</v>
      </c>
      <c r="AS50" s="22" t="str">
        <f t="shared" si="39"/>
        <v/>
      </c>
      <c r="AT50" s="22">
        <f t="shared" si="40"/>
        <v>24000</v>
      </c>
      <c r="AU50" s="22" t="str">
        <f t="shared" si="31"/>
        <v/>
      </c>
      <c r="AV50" s="22">
        <f t="shared" si="32"/>
        <v>24000</v>
      </c>
    </row>
    <row r="51" spans="1:48" x14ac:dyDescent="0.2">
      <c r="A51" s="16">
        <v>40</v>
      </c>
      <c r="B51" s="17" t="s">
        <v>201</v>
      </c>
      <c r="C51" s="18" t="s">
        <v>202</v>
      </c>
      <c r="D51" s="18" t="s">
        <v>64</v>
      </c>
      <c r="E51" s="18" t="s">
        <v>65</v>
      </c>
      <c r="F51" s="18" t="s">
        <v>203</v>
      </c>
      <c r="G51" s="18" t="s">
        <v>204</v>
      </c>
      <c r="H51" s="20">
        <v>35368</v>
      </c>
      <c r="I51" s="17">
        <v>78000</v>
      </c>
      <c r="J51" s="20">
        <v>38644</v>
      </c>
      <c r="K51" s="17">
        <v>180000</v>
      </c>
      <c r="L51" s="20">
        <v>40661</v>
      </c>
      <c r="M51" s="20">
        <v>40829</v>
      </c>
      <c r="N51" s="21">
        <v>175000</v>
      </c>
      <c r="O51" s="20">
        <v>41099</v>
      </c>
      <c r="P51" s="21">
        <v>165000</v>
      </c>
      <c r="Q51" s="17">
        <f t="shared" si="19"/>
        <v>438</v>
      </c>
      <c r="R51" s="17" t="str">
        <f t="shared" si="33"/>
        <v>1 years, 2 months</v>
      </c>
      <c r="S51" s="17"/>
      <c r="T51" s="17" t="str">
        <f t="shared" si="20"/>
        <v>Refinance</v>
      </c>
      <c r="U51" s="17"/>
      <c r="V51" s="17">
        <f t="shared" si="21"/>
        <v>3276</v>
      </c>
      <c r="W51" s="17" t="str">
        <f t="shared" si="22"/>
        <v>8 years, 11 months</v>
      </c>
      <c r="X51" s="17"/>
      <c r="Y51" s="17"/>
      <c r="Z51" s="22">
        <f t="shared" si="23"/>
        <v>102000</v>
      </c>
      <c r="AA51" s="22">
        <f t="shared" si="34"/>
        <v>102000</v>
      </c>
      <c r="AB51" s="22"/>
      <c r="AC51" s="22"/>
      <c r="AD51" s="22">
        <f t="shared" si="24"/>
        <v>-15000</v>
      </c>
      <c r="AE51" s="22">
        <f t="shared" si="35"/>
        <v>-15000</v>
      </c>
      <c r="AF51" s="22" t="str">
        <f t="shared" si="36"/>
        <v/>
      </c>
      <c r="AG51" s="22" t="str">
        <f t="shared" si="25"/>
        <v/>
      </c>
      <c r="AH51" s="22">
        <f t="shared" si="26"/>
        <v>-15000</v>
      </c>
      <c r="AI51" s="17"/>
      <c r="AJ51" s="17"/>
      <c r="AK51" s="24">
        <f t="shared" si="27"/>
        <v>-10000</v>
      </c>
      <c r="AL51" s="22">
        <f t="shared" si="37"/>
        <v>-10000</v>
      </c>
      <c r="AM51" s="22" t="str">
        <f t="shared" si="38"/>
        <v/>
      </c>
      <c r="AN51" s="22" t="str">
        <f t="shared" si="28"/>
        <v/>
      </c>
      <c r="AO51" s="22">
        <f t="shared" si="29"/>
        <v>-10000</v>
      </c>
      <c r="AP51" s="22"/>
      <c r="AQ51" s="22"/>
      <c r="AR51" s="21">
        <f t="shared" si="30"/>
        <v>87000</v>
      </c>
      <c r="AS51" s="22" t="str">
        <f t="shared" si="39"/>
        <v/>
      </c>
      <c r="AT51" s="22">
        <f t="shared" si="40"/>
        <v>87000</v>
      </c>
      <c r="AU51" s="22" t="str">
        <f t="shared" si="31"/>
        <v/>
      </c>
      <c r="AV51" s="22">
        <f t="shared" si="32"/>
        <v>87000</v>
      </c>
    </row>
    <row r="52" spans="1:48" x14ac:dyDescent="0.2">
      <c r="A52" s="16">
        <v>41</v>
      </c>
      <c r="B52" s="17" t="s">
        <v>205</v>
      </c>
      <c r="C52" s="18" t="s">
        <v>206</v>
      </c>
      <c r="D52" s="18" t="s">
        <v>64</v>
      </c>
      <c r="E52" s="18" t="s">
        <v>65</v>
      </c>
      <c r="F52" s="18" t="s">
        <v>207</v>
      </c>
      <c r="G52" s="18" t="s">
        <v>208</v>
      </c>
      <c r="H52" s="20">
        <v>38152</v>
      </c>
      <c r="I52" s="17">
        <v>340000</v>
      </c>
      <c r="J52" s="20">
        <v>38152</v>
      </c>
      <c r="K52" s="17">
        <v>344592</v>
      </c>
      <c r="L52" s="20">
        <v>39176</v>
      </c>
      <c r="M52" s="20">
        <v>39192</v>
      </c>
      <c r="N52" s="21">
        <v>363067</v>
      </c>
      <c r="O52" s="20">
        <v>40788</v>
      </c>
      <c r="P52" s="21">
        <v>170000</v>
      </c>
      <c r="Q52" s="17">
        <f t="shared" si="19"/>
        <v>1612</v>
      </c>
      <c r="R52" s="17" t="str">
        <f t="shared" si="33"/>
        <v>4 years, 4 months</v>
      </c>
      <c r="S52" s="17"/>
      <c r="T52" s="17" t="str">
        <f t="shared" si="20"/>
        <v>Purchase</v>
      </c>
      <c r="U52" s="17"/>
      <c r="V52" s="17" t="str">
        <f t="shared" si="21"/>
        <v/>
      </c>
      <c r="W52" s="17" t="str">
        <f t="shared" si="22"/>
        <v/>
      </c>
      <c r="X52" s="17"/>
      <c r="Y52" s="17"/>
      <c r="Z52" s="22" t="str">
        <f t="shared" si="23"/>
        <v/>
      </c>
      <c r="AA52" s="22" t="str">
        <f t="shared" si="34"/>
        <v/>
      </c>
      <c r="AB52" s="22"/>
      <c r="AC52" s="22"/>
      <c r="AD52" s="22">
        <f t="shared" si="24"/>
        <v>-174592</v>
      </c>
      <c r="AE52" s="22">
        <f t="shared" si="35"/>
        <v>-174592</v>
      </c>
      <c r="AF52" s="22" t="str">
        <f t="shared" si="36"/>
        <v/>
      </c>
      <c r="AG52" s="22">
        <f t="shared" si="25"/>
        <v>-174592</v>
      </c>
      <c r="AH52" s="22" t="str">
        <f t="shared" si="26"/>
        <v/>
      </c>
      <c r="AI52" s="17"/>
      <c r="AJ52" s="17"/>
      <c r="AK52" s="24">
        <f t="shared" si="27"/>
        <v>-193067</v>
      </c>
      <c r="AL52" s="22">
        <f t="shared" si="37"/>
        <v>-193067</v>
      </c>
      <c r="AM52" s="22" t="str">
        <f t="shared" si="38"/>
        <v/>
      </c>
      <c r="AN52" s="22">
        <f t="shared" si="28"/>
        <v>-193067</v>
      </c>
      <c r="AO52" s="22" t="str">
        <f t="shared" si="29"/>
        <v/>
      </c>
      <c r="AP52" s="22"/>
      <c r="AQ52" s="22"/>
      <c r="AR52" s="21">
        <f t="shared" si="30"/>
        <v>-170000</v>
      </c>
      <c r="AS52" s="22">
        <f t="shared" si="39"/>
        <v>-170000</v>
      </c>
      <c r="AT52" s="22" t="str">
        <f t="shared" si="40"/>
        <v/>
      </c>
      <c r="AU52" s="22">
        <f t="shared" si="31"/>
        <v>-170000</v>
      </c>
      <c r="AV52" s="22" t="str">
        <f t="shared" si="32"/>
        <v/>
      </c>
    </row>
    <row r="53" spans="1:48" x14ac:dyDescent="0.2">
      <c r="A53" s="16">
        <v>42</v>
      </c>
      <c r="B53" s="17" t="s">
        <v>71</v>
      </c>
      <c r="C53" s="18" t="s">
        <v>209</v>
      </c>
      <c r="D53" s="18" t="s">
        <v>64</v>
      </c>
      <c r="E53" s="18" t="s">
        <v>210</v>
      </c>
      <c r="F53" s="18" t="s">
        <v>211</v>
      </c>
      <c r="G53" s="18" t="s">
        <v>212</v>
      </c>
      <c r="H53" s="20">
        <v>38621</v>
      </c>
      <c r="I53" s="17">
        <v>235600</v>
      </c>
      <c r="J53" s="20">
        <v>38621</v>
      </c>
      <c r="K53" s="17">
        <v>188480</v>
      </c>
      <c r="L53" s="20">
        <v>40102</v>
      </c>
      <c r="M53" s="20">
        <v>40129</v>
      </c>
      <c r="N53" s="21">
        <v>99050</v>
      </c>
      <c r="O53" s="20">
        <v>40269</v>
      </c>
      <c r="P53" s="21">
        <v>127500</v>
      </c>
      <c r="Q53" s="17">
        <f t="shared" si="19"/>
        <v>167</v>
      </c>
      <c r="R53" s="17" t="str">
        <f t="shared" si="33"/>
        <v>0 years, 5 months</v>
      </c>
      <c r="S53" s="17"/>
      <c r="T53" s="17" t="str">
        <f t="shared" si="20"/>
        <v>Purchase</v>
      </c>
      <c r="U53" s="17"/>
      <c r="V53" s="17" t="str">
        <f t="shared" si="21"/>
        <v/>
      </c>
      <c r="W53" s="17" t="str">
        <f t="shared" si="22"/>
        <v/>
      </c>
      <c r="X53" s="17"/>
      <c r="Y53" s="17"/>
      <c r="Z53" s="22" t="str">
        <f t="shared" si="23"/>
        <v/>
      </c>
      <c r="AA53" s="22" t="str">
        <f t="shared" si="34"/>
        <v/>
      </c>
      <c r="AB53" s="22"/>
      <c r="AC53" s="22"/>
      <c r="AD53" s="22">
        <f t="shared" si="24"/>
        <v>-60980</v>
      </c>
      <c r="AE53" s="22">
        <f t="shared" si="35"/>
        <v>-60980</v>
      </c>
      <c r="AF53" s="22" t="str">
        <f t="shared" si="36"/>
        <v/>
      </c>
      <c r="AG53" s="22">
        <f t="shared" si="25"/>
        <v>-60980</v>
      </c>
      <c r="AH53" s="22" t="str">
        <f t="shared" si="26"/>
        <v/>
      </c>
      <c r="AI53" s="17"/>
      <c r="AJ53" s="17"/>
      <c r="AK53" s="24">
        <f t="shared" si="27"/>
        <v>28450</v>
      </c>
      <c r="AL53" s="22" t="str">
        <f t="shared" si="37"/>
        <v/>
      </c>
      <c r="AM53" s="22">
        <f t="shared" si="38"/>
        <v>28450</v>
      </c>
      <c r="AN53" s="22">
        <f t="shared" si="28"/>
        <v>28450</v>
      </c>
      <c r="AO53" s="22" t="str">
        <f t="shared" si="29"/>
        <v/>
      </c>
      <c r="AP53" s="22"/>
      <c r="AQ53" s="22"/>
      <c r="AR53" s="21">
        <f t="shared" si="30"/>
        <v>-108100</v>
      </c>
      <c r="AS53" s="22">
        <f t="shared" si="39"/>
        <v>-108100</v>
      </c>
      <c r="AT53" s="22" t="str">
        <f t="shared" si="40"/>
        <v/>
      </c>
      <c r="AU53" s="22">
        <f t="shared" si="31"/>
        <v>-108100</v>
      </c>
      <c r="AV53" s="22" t="str">
        <f t="shared" si="32"/>
        <v/>
      </c>
    </row>
    <row r="54" spans="1:48" x14ac:dyDescent="0.2">
      <c r="A54" s="16">
        <v>43</v>
      </c>
      <c r="B54" s="17" t="s">
        <v>213</v>
      </c>
      <c r="C54" s="18" t="s">
        <v>214</v>
      </c>
      <c r="D54" s="18" t="s">
        <v>74</v>
      </c>
      <c r="E54" s="18" t="s">
        <v>65</v>
      </c>
      <c r="F54" s="18" t="s">
        <v>196</v>
      </c>
      <c r="G54" s="18" t="s">
        <v>215</v>
      </c>
      <c r="H54" s="20">
        <v>38044</v>
      </c>
      <c r="I54" s="17">
        <v>315000</v>
      </c>
      <c r="J54" s="20">
        <v>38286</v>
      </c>
      <c r="K54" s="17">
        <v>208500</v>
      </c>
      <c r="L54" s="20">
        <v>40207</v>
      </c>
      <c r="M54" s="20">
        <v>40319</v>
      </c>
      <c r="N54" s="21">
        <v>214130</v>
      </c>
      <c r="O54" s="20">
        <v>40325</v>
      </c>
      <c r="P54" s="21">
        <v>250000</v>
      </c>
      <c r="Q54" s="17">
        <f t="shared" si="19"/>
        <v>118</v>
      </c>
      <c r="R54" s="17" t="str">
        <f t="shared" si="33"/>
        <v>0 years, 3 months</v>
      </c>
      <c r="S54" s="17"/>
      <c r="T54" s="17" t="str">
        <f t="shared" si="20"/>
        <v>Refinance</v>
      </c>
      <c r="U54" s="17"/>
      <c r="V54" s="17">
        <f t="shared" si="21"/>
        <v>242</v>
      </c>
      <c r="W54" s="17" t="str">
        <f t="shared" si="22"/>
        <v>0 years, 7 months</v>
      </c>
      <c r="X54" s="17"/>
      <c r="Y54" s="17"/>
      <c r="Z54" s="22">
        <f t="shared" si="23"/>
        <v>-106500</v>
      </c>
      <c r="AA54" s="22" t="str">
        <f t="shared" si="34"/>
        <v/>
      </c>
      <c r="AB54" s="22"/>
      <c r="AC54" s="22"/>
      <c r="AD54" s="22">
        <f t="shared" si="24"/>
        <v>41500</v>
      </c>
      <c r="AE54" s="22" t="str">
        <f t="shared" si="35"/>
        <v/>
      </c>
      <c r="AF54" s="22">
        <f t="shared" si="36"/>
        <v>41500</v>
      </c>
      <c r="AG54" s="22" t="str">
        <f t="shared" si="25"/>
        <v/>
      </c>
      <c r="AH54" s="22">
        <f t="shared" si="26"/>
        <v>41500</v>
      </c>
      <c r="AI54" s="17"/>
      <c r="AJ54" s="17"/>
      <c r="AK54" s="24">
        <f t="shared" si="27"/>
        <v>35870</v>
      </c>
      <c r="AL54" s="22" t="str">
        <f t="shared" si="37"/>
        <v/>
      </c>
      <c r="AM54" s="22">
        <f t="shared" si="38"/>
        <v>35870</v>
      </c>
      <c r="AN54" s="22" t="str">
        <f t="shared" si="28"/>
        <v/>
      </c>
      <c r="AO54" s="22">
        <f t="shared" si="29"/>
        <v>35870</v>
      </c>
      <c r="AP54" s="22"/>
      <c r="AQ54" s="22"/>
      <c r="AR54" s="21">
        <f t="shared" si="30"/>
        <v>-65000</v>
      </c>
      <c r="AS54" s="22">
        <f t="shared" si="39"/>
        <v>-65000</v>
      </c>
      <c r="AT54" s="22" t="str">
        <f t="shared" si="40"/>
        <v/>
      </c>
      <c r="AU54" s="22" t="str">
        <f t="shared" si="31"/>
        <v/>
      </c>
      <c r="AV54" s="22">
        <f t="shared" si="32"/>
        <v>-65000</v>
      </c>
    </row>
    <row r="55" spans="1:48" x14ac:dyDescent="0.2">
      <c r="A55" s="16">
        <v>44</v>
      </c>
      <c r="B55" s="17" t="s">
        <v>216</v>
      </c>
      <c r="C55" s="18" t="s">
        <v>217</v>
      </c>
      <c r="D55" s="18" t="s">
        <v>106</v>
      </c>
      <c r="E55" s="18" t="s">
        <v>65</v>
      </c>
      <c r="F55" s="18" t="s">
        <v>218</v>
      </c>
      <c r="G55" s="18" t="s">
        <v>219</v>
      </c>
      <c r="H55" s="20">
        <v>37278</v>
      </c>
      <c r="I55" s="17">
        <v>250000</v>
      </c>
      <c r="J55" s="20">
        <v>38936</v>
      </c>
      <c r="K55" s="17">
        <v>270000</v>
      </c>
      <c r="L55" s="20">
        <v>40213</v>
      </c>
      <c r="M55" s="20">
        <v>40249</v>
      </c>
      <c r="N55" s="21">
        <v>225452</v>
      </c>
      <c r="O55" s="20">
        <v>40308</v>
      </c>
      <c r="P55" s="21">
        <v>170000</v>
      </c>
      <c r="Q55" s="17">
        <f t="shared" si="19"/>
        <v>95</v>
      </c>
      <c r="R55" s="17" t="str">
        <f t="shared" si="33"/>
        <v>0 years, 3 months</v>
      </c>
      <c r="S55" s="17"/>
      <c r="T55" s="17" t="str">
        <f t="shared" si="20"/>
        <v>Refinance</v>
      </c>
      <c r="U55" s="17"/>
      <c r="V55" s="17">
        <f t="shared" si="21"/>
        <v>1658</v>
      </c>
      <c r="W55" s="17" t="str">
        <f t="shared" si="22"/>
        <v>4 years, 6 months</v>
      </c>
      <c r="X55" s="17"/>
      <c r="Y55" s="17"/>
      <c r="Z55" s="22">
        <f t="shared" si="23"/>
        <v>20000</v>
      </c>
      <c r="AA55" s="22">
        <f t="shared" si="34"/>
        <v>20000</v>
      </c>
      <c r="AB55" s="22"/>
      <c r="AC55" s="22"/>
      <c r="AD55" s="22">
        <f t="shared" si="24"/>
        <v>-100000</v>
      </c>
      <c r="AE55" s="22">
        <f t="shared" si="35"/>
        <v>-100000</v>
      </c>
      <c r="AF55" s="22" t="str">
        <f t="shared" si="36"/>
        <v/>
      </c>
      <c r="AG55" s="22" t="str">
        <f t="shared" si="25"/>
        <v/>
      </c>
      <c r="AH55" s="22">
        <f t="shared" si="26"/>
        <v>-100000</v>
      </c>
      <c r="AI55" s="17"/>
      <c r="AJ55" s="17"/>
      <c r="AK55" s="24">
        <f t="shared" si="27"/>
        <v>-55452</v>
      </c>
      <c r="AL55" s="22">
        <f t="shared" si="37"/>
        <v>-55452</v>
      </c>
      <c r="AM55" s="22" t="str">
        <f t="shared" si="38"/>
        <v/>
      </c>
      <c r="AN55" s="22" t="str">
        <f t="shared" si="28"/>
        <v/>
      </c>
      <c r="AO55" s="22">
        <f t="shared" si="29"/>
        <v>-55452</v>
      </c>
      <c r="AP55" s="22"/>
      <c r="AQ55" s="22"/>
      <c r="AR55" s="21">
        <f t="shared" si="30"/>
        <v>-80000</v>
      </c>
      <c r="AS55" s="22">
        <f t="shared" si="39"/>
        <v>-80000</v>
      </c>
      <c r="AT55" s="22" t="str">
        <f t="shared" si="40"/>
        <v/>
      </c>
      <c r="AU55" s="22" t="str">
        <f t="shared" si="31"/>
        <v/>
      </c>
      <c r="AV55" s="22">
        <f t="shared" si="32"/>
        <v>-80000</v>
      </c>
    </row>
    <row r="56" spans="1:48" x14ac:dyDescent="0.2">
      <c r="A56" s="16">
        <v>45</v>
      </c>
      <c r="B56" s="17" t="s">
        <v>220</v>
      </c>
      <c r="C56" s="18" t="s">
        <v>221</v>
      </c>
      <c r="D56" s="18" t="s">
        <v>74</v>
      </c>
      <c r="E56" s="18" t="s">
        <v>65</v>
      </c>
      <c r="F56" s="18" t="s">
        <v>222</v>
      </c>
      <c r="G56" s="18" t="s">
        <v>223</v>
      </c>
      <c r="H56" s="20">
        <v>34911</v>
      </c>
      <c r="I56" s="17">
        <v>86900</v>
      </c>
      <c r="J56" s="20">
        <v>38625</v>
      </c>
      <c r="K56" s="17">
        <v>306000</v>
      </c>
      <c r="L56" s="20">
        <v>40962</v>
      </c>
      <c r="M56" s="20">
        <v>41030</v>
      </c>
      <c r="N56" s="21">
        <v>249018</v>
      </c>
      <c r="O56" s="20">
        <v>41187</v>
      </c>
      <c r="P56" s="21">
        <v>192500</v>
      </c>
      <c r="Q56" s="17">
        <f t="shared" si="19"/>
        <v>225</v>
      </c>
      <c r="R56" s="17" t="str">
        <f t="shared" si="33"/>
        <v>0 years, 7 months</v>
      </c>
      <c r="S56" s="17"/>
      <c r="T56" s="17" t="str">
        <f t="shared" si="20"/>
        <v>Refinance</v>
      </c>
      <c r="U56" s="17"/>
      <c r="V56" s="17">
        <f t="shared" si="21"/>
        <v>3714</v>
      </c>
      <c r="W56" s="17" t="str">
        <f t="shared" si="22"/>
        <v>10 years, 2 months</v>
      </c>
      <c r="X56" s="17"/>
      <c r="Y56" s="17"/>
      <c r="Z56" s="22">
        <f t="shared" si="23"/>
        <v>219100</v>
      </c>
      <c r="AA56" s="22">
        <f t="shared" si="34"/>
        <v>219100</v>
      </c>
      <c r="AB56" s="22"/>
      <c r="AC56" s="22"/>
      <c r="AD56" s="22">
        <f t="shared" si="24"/>
        <v>-113500</v>
      </c>
      <c r="AE56" s="22">
        <f t="shared" si="35"/>
        <v>-113500</v>
      </c>
      <c r="AF56" s="22" t="str">
        <f t="shared" si="36"/>
        <v/>
      </c>
      <c r="AG56" s="22" t="str">
        <f t="shared" si="25"/>
        <v/>
      </c>
      <c r="AH56" s="22">
        <f t="shared" si="26"/>
        <v>-113500</v>
      </c>
      <c r="AI56" s="17"/>
      <c r="AJ56" s="17"/>
      <c r="AK56" s="24">
        <f t="shared" si="27"/>
        <v>-56518</v>
      </c>
      <c r="AL56" s="22">
        <f t="shared" si="37"/>
        <v>-56518</v>
      </c>
      <c r="AM56" s="22" t="str">
        <f t="shared" si="38"/>
        <v/>
      </c>
      <c r="AN56" s="22" t="str">
        <f t="shared" si="28"/>
        <v/>
      </c>
      <c r="AO56" s="22">
        <f t="shared" si="29"/>
        <v>-56518</v>
      </c>
      <c r="AP56" s="22"/>
      <c r="AQ56" s="22"/>
      <c r="AR56" s="21">
        <f t="shared" si="30"/>
        <v>105600</v>
      </c>
      <c r="AS56" s="22" t="str">
        <f t="shared" si="39"/>
        <v/>
      </c>
      <c r="AT56" s="22">
        <f t="shared" si="40"/>
        <v>105600</v>
      </c>
      <c r="AU56" s="22" t="str">
        <f t="shared" si="31"/>
        <v/>
      </c>
      <c r="AV56" s="22">
        <f t="shared" si="32"/>
        <v>105600</v>
      </c>
    </row>
    <row r="57" spans="1:48" x14ac:dyDescent="0.2">
      <c r="A57" s="16">
        <v>46</v>
      </c>
      <c r="B57" s="17" t="s">
        <v>224</v>
      </c>
      <c r="C57" s="18" t="s">
        <v>225</v>
      </c>
      <c r="D57" s="18" t="s">
        <v>64</v>
      </c>
      <c r="E57" s="18" t="s">
        <v>65</v>
      </c>
      <c r="F57" s="18" t="s">
        <v>226</v>
      </c>
      <c r="G57" s="18" t="s">
        <v>227</v>
      </c>
      <c r="H57" s="20">
        <v>38628</v>
      </c>
      <c r="I57" s="17">
        <v>297900</v>
      </c>
      <c r="J57" s="20">
        <v>38628</v>
      </c>
      <c r="K57" s="17">
        <v>238320</v>
      </c>
      <c r="L57" s="20">
        <v>40163</v>
      </c>
      <c r="M57" s="20">
        <v>40203</v>
      </c>
      <c r="N57" s="21">
        <v>155000</v>
      </c>
      <c r="O57" s="20">
        <v>40295</v>
      </c>
      <c r="P57" s="21">
        <v>180000</v>
      </c>
      <c r="Q57" s="17">
        <f t="shared" si="19"/>
        <v>132</v>
      </c>
      <c r="R57" s="17" t="str">
        <f t="shared" si="33"/>
        <v>0 years, 4 months</v>
      </c>
      <c r="S57" s="17"/>
      <c r="T57" s="17" t="str">
        <f t="shared" si="20"/>
        <v>Purchase</v>
      </c>
      <c r="U57" s="17"/>
      <c r="V57" s="17" t="str">
        <f t="shared" si="21"/>
        <v/>
      </c>
      <c r="W57" s="17" t="str">
        <f t="shared" si="22"/>
        <v/>
      </c>
      <c r="X57" s="17"/>
      <c r="Y57" s="17"/>
      <c r="Z57" s="22" t="str">
        <f t="shared" si="23"/>
        <v/>
      </c>
      <c r="AA57" s="22" t="str">
        <f t="shared" si="34"/>
        <v/>
      </c>
      <c r="AB57" s="22"/>
      <c r="AC57" s="22"/>
      <c r="AD57" s="22">
        <f t="shared" si="24"/>
        <v>-58320</v>
      </c>
      <c r="AE57" s="22">
        <f t="shared" si="35"/>
        <v>-58320</v>
      </c>
      <c r="AF57" s="22" t="str">
        <f t="shared" si="36"/>
        <v/>
      </c>
      <c r="AG57" s="22">
        <f t="shared" si="25"/>
        <v>-58320</v>
      </c>
      <c r="AH57" s="22" t="str">
        <f t="shared" si="26"/>
        <v/>
      </c>
      <c r="AI57" s="17"/>
      <c r="AJ57" s="17"/>
      <c r="AK57" s="24">
        <f t="shared" si="27"/>
        <v>25000</v>
      </c>
      <c r="AL57" s="22" t="str">
        <f t="shared" si="37"/>
        <v/>
      </c>
      <c r="AM57" s="22">
        <f t="shared" si="38"/>
        <v>25000</v>
      </c>
      <c r="AN57" s="22">
        <f t="shared" si="28"/>
        <v>25000</v>
      </c>
      <c r="AO57" s="22" t="str">
        <f t="shared" si="29"/>
        <v/>
      </c>
      <c r="AP57" s="22"/>
      <c r="AQ57" s="22"/>
      <c r="AR57" s="21">
        <f t="shared" si="30"/>
        <v>-117900</v>
      </c>
      <c r="AS57" s="22">
        <f t="shared" si="39"/>
        <v>-117900</v>
      </c>
      <c r="AT57" s="22" t="str">
        <f t="shared" si="40"/>
        <v/>
      </c>
      <c r="AU57" s="22">
        <f t="shared" si="31"/>
        <v>-117900</v>
      </c>
      <c r="AV57" s="22" t="str">
        <f t="shared" si="32"/>
        <v/>
      </c>
    </row>
    <row r="58" spans="1:48" x14ac:dyDescent="0.2">
      <c r="A58" s="16">
        <v>47</v>
      </c>
      <c r="B58" s="17" t="s">
        <v>228</v>
      </c>
      <c r="C58" s="18" t="s">
        <v>225</v>
      </c>
      <c r="D58" s="18" t="s">
        <v>64</v>
      </c>
      <c r="E58" s="18" t="s">
        <v>65</v>
      </c>
      <c r="F58" s="18" t="s">
        <v>229</v>
      </c>
      <c r="G58" s="18" t="s">
        <v>230</v>
      </c>
      <c r="H58" s="20">
        <v>39276</v>
      </c>
      <c r="I58" s="17">
        <v>230000</v>
      </c>
      <c r="J58" s="20">
        <v>39276</v>
      </c>
      <c r="K58" s="17">
        <v>172500</v>
      </c>
      <c r="L58" s="20">
        <v>40371</v>
      </c>
      <c r="M58" s="20">
        <v>40393</v>
      </c>
      <c r="N58" s="21">
        <v>193095</v>
      </c>
      <c r="O58" s="20">
        <v>40921</v>
      </c>
      <c r="P58" s="21">
        <v>124900</v>
      </c>
      <c r="Q58" s="17">
        <f t="shared" si="19"/>
        <v>550</v>
      </c>
      <c r="R58" s="17" t="str">
        <f t="shared" si="33"/>
        <v>1 years, 6 months</v>
      </c>
      <c r="S58" s="17"/>
      <c r="T58" s="17" t="str">
        <f t="shared" si="20"/>
        <v>Purchase</v>
      </c>
      <c r="U58" s="17"/>
      <c r="V58" s="17" t="str">
        <f t="shared" si="21"/>
        <v/>
      </c>
      <c r="W58" s="17" t="str">
        <f t="shared" si="22"/>
        <v/>
      </c>
      <c r="X58" s="17"/>
      <c r="Y58" s="17"/>
      <c r="Z58" s="22" t="str">
        <f t="shared" si="23"/>
        <v/>
      </c>
      <c r="AA58" s="22" t="str">
        <f t="shared" si="34"/>
        <v/>
      </c>
      <c r="AB58" s="22"/>
      <c r="AC58" s="22"/>
      <c r="AD58" s="22">
        <f t="shared" si="24"/>
        <v>-47600</v>
      </c>
      <c r="AE58" s="22">
        <f t="shared" si="35"/>
        <v>-47600</v>
      </c>
      <c r="AF58" s="22" t="str">
        <f t="shared" si="36"/>
        <v/>
      </c>
      <c r="AG58" s="22">
        <f t="shared" si="25"/>
        <v>-47600</v>
      </c>
      <c r="AH58" s="22" t="str">
        <f t="shared" si="26"/>
        <v/>
      </c>
      <c r="AI58" s="17"/>
      <c r="AJ58" s="17"/>
      <c r="AK58" s="24">
        <f t="shared" si="27"/>
        <v>-68195</v>
      </c>
      <c r="AL58" s="22">
        <f t="shared" si="37"/>
        <v>-68195</v>
      </c>
      <c r="AM58" s="22" t="str">
        <f t="shared" si="38"/>
        <v/>
      </c>
      <c r="AN58" s="22">
        <f t="shared" si="28"/>
        <v>-68195</v>
      </c>
      <c r="AO58" s="22" t="str">
        <f t="shared" si="29"/>
        <v/>
      </c>
      <c r="AP58" s="22"/>
      <c r="AQ58" s="22"/>
      <c r="AR58" s="21">
        <f t="shared" si="30"/>
        <v>-105100</v>
      </c>
      <c r="AS58" s="22">
        <f t="shared" si="39"/>
        <v>-105100</v>
      </c>
      <c r="AT58" s="22" t="str">
        <f t="shared" si="40"/>
        <v/>
      </c>
      <c r="AU58" s="22">
        <f t="shared" si="31"/>
        <v>-105100</v>
      </c>
      <c r="AV58" s="22" t="str">
        <f t="shared" si="32"/>
        <v/>
      </c>
    </row>
    <row r="59" spans="1:48" x14ac:dyDescent="0.2">
      <c r="A59" s="16">
        <v>48</v>
      </c>
      <c r="B59" s="17" t="s">
        <v>231</v>
      </c>
      <c r="C59" s="18" t="s">
        <v>232</v>
      </c>
      <c r="D59" s="18" t="s">
        <v>64</v>
      </c>
      <c r="E59" s="18" t="s">
        <v>65</v>
      </c>
      <c r="F59" s="18" t="s">
        <v>233</v>
      </c>
      <c r="G59" s="18" t="s">
        <v>234</v>
      </c>
      <c r="H59" s="20">
        <v>38469</v>
      </c>
      <c r="I59" s="17">
        <v>247500</v>
      </c>
      <c r="J59" s="20">
        <v>38469</v>
      </c>
      <c r="K59" s="17">
        <v>243676</v>
      </c>
      <c r="L59" s="20">
        <v>40161</v>
      </c>
      <c r="M59" s="20">
        <v>40192</v>
      </c>
      <c r="N59" s="21">
        <v>255456</v>
      </c>
      <c r="O59" s="20">
        <v>40346</v>
      </c>
      <c r="P59" s="21">
        <v>165000</v>
      </c>
      <c r="Q59" s="17">
        <f t="shared" si="19"/>
        <v>185</v>
      </c>
      <c r="R59" s="17" t="str">
        <f t="shared" si="33"/>
        <v>0 years, 6 months</v>
      </c>
      <c r="S59" s="17"/>
      <c r="T59" s="17" t="str">
        <f t="shared" si="20"/>
        <v>Purchase</v>
      </c>
      <c r="U59" s="17"/>
      <c r="V59" s="17" t="str">
        <f t="shared" si="21"/>
        <v/>
      </c>
      <c r="W59" s="17" t="str">
        <f t="shared" si="22"/>
        <v/>
      </c>
      <c r="X59" s="17"/>
      <c r="Y59" s="17"/>
      <c r="Z59" s="22" t="str">
        <f t="shared" si="23"/>
        <v/>
      </c>
      <c r="AA59" s="22" t="str">
        <f t="shared" si="34"/>
        <v/>
      </c>
      <c r="AB59" s="22"/>
      <c r="AC59" s="22"/>
      <c r="AD59" s="22">
        <f t="shared" si="24"/>
        <v>-78676</v>
      </c>
      <c r="AE59" s="22">
        <f t="shared" si="35"/>
        <v>-78676</v>
      </c>
      <c r="AF59" s="22" t="str">
        <f t="shared" si="36"/>
        <v/>
      </c>
      <c r="AG59" s="22">
        <f t="shared" si="25"/>
        <v>-78676</v>
      </c>
      <c r="AH59" s="22" t="str">
        <f t="shared" si="26"/>
        <v/>
      </c>
      <c r="AI59" s="17"/>
      <c r="AJ59" s="17"/>
      <c r="AK59" s="24">
        <f t="shared" si="27"/>
        <v>-90456</v>
      </c>
      <c r="AL59" s="22">
        <f t="shared" si="37"/>
        <v>-90456</v>
      </c>
      <c r="AM59" s="22" t="str">
        <f t="shared" si="38"/>
        <v/>
      </c>
      <c r="AN59" s="22">
        <f t="shared" si="28"/>
        <v>-90456</v>
      </c>
      <c r="AO59" s="22" t="str">
        <f t="shared" si="29"/>
        <v/>
      </c>
      <c r="AP59" s="22"/>
      <c r="AQ59" s="22"/>
      <c r="AR59" s="21">
        <f t="shared" si="30"/>
        <v>-82500</v>
      </c>
      <c r="AS59" s="22">
        <f t="shared" si="39"/>
        <v>-82500</v>
      </c>
      <c r="AT59" s="22" t="str">
        <f t="shared" si="40"/>
        <v/>
      </c>
      <c r="AU59" s="22">
        <f t="shared" si="31"/>
        <v>-82500</v>
      </c>
      <c r="AV59" s="22" t="str">
        <f t="shared" si="32"/>
        <v/>
      </c>
    </row>
    <row r="60" spans="1:48" x14ac:dyDescent="0.2">
      <c r="A60" s="16">
        <v>49</v>
      </c>
      <c r="B60" s="17" t="s">
        <v>235</v>
      </c>
      <c r="C60" s="18" t="s">
        <v>236</v>
      </c>
      <c r="D60" s="18" t="s">
        <v>64</v>
      </c>
      <c r="E60" s="18" t="s">
        <v>65</v>
      </c>
      <c r="F60" s="18" t="s">
        <v>237</v>
      </c>
      <c r="G60" s="18" t="s">
        <v>238</v>
      </c>
      <c r="H60" s="20">
        <v>38660</v>
      </c>
      <c r="I60" s="17">
        <v>250000</v>
      </c>
      <c r="J60" s="20">
        <v>39150</v>
      </c>
      <c r="K60" s="17">
        <v>728000</v>
      </c>
      <c r="L60" s="20">
        <v>40147</v>
      </c>
      <c r="M60" s="20">
        <v>40185</v>
      </c>
      <c r="N60" s="21">
        <v>660000</v>
      </c>
      <c r="O60" s="20">
        <v>40756</v>
      </c>
      <c r="P60" s="21">
        <v>366711</v>
      </c>
      <c r="Q60" s="17">
        <f t="shared" si="19"/>
        <v>609</v>
      </c>
      <c r="R60" s="17" t="str">
        <f t="shared" si="33"/>
        <v>1 years, 8 months</v>
      </c>
      <c r="S60" s="17"/>
      <c r="T60" s="17" t="str">
        <f t="shared" si="20"/>
        <v>Refinance</v>
      </c>
      <c r="U60" s="17"/>
      <c r="V60" s="17">
        <f t="shared" si="21"/>
        <v>490</v>
      </c>
      <c r="W60" s="17" t="str">
        <f t="shared" si="22"/>
        <v>1 years, 4 months</v>
      </c>
      <c r="X60" s="17"/>
      <c r="Y60" s="17"/>
      <c r="Z60" s="22">
        <f t="shared" si="23"/>
        <v>478000</v>
      </c>
      <c r="AA60" s="22">
        <f t="shared" si="34"/>
        <v>478000</v>
      </c>
      <c r="AB60" s="22"/>
      <c r="AC60" s="22"/>
      <c r="AD60" s="22">
        <f t="shared" si="24"/>
        <v>-361289</v>
      </c>
      <c r="AE60" s="22">
        <f t="shared" si="35"/>
        <v>-361289</v>
      </c>
      <c r="AF60" s="22" t="str">
        <f t="shared" si="36"/>
        <v/>
      </c>
      <c r="AG60" s="22" t="str">
        <f t="shared" si="25"/>
        <v/>
      </c>
      <c r="AH60" s="22">
        <f t="shared" si="26"/>
        <v>-361289</v>
      </c>
      <c r="AI60" s="17"/>
      <c r="AJ60" s="17"/>
      <c r="AK60" s="24">
        <f t="shared" si="27"/>
        <v>-293289</v>
      </c>
      <c r="AL60" s="22">
        <f t="shared" si="37"/>
        <v>-293289</v>
      </c>
      <c r="AM60" s="22" t="str">
        <f t="shared" si="38"/>
        <v/>
      </c>
      <c r="AN60" s="22" t="str">
        <f t="shared" si="28"/>
        <v/>
      </c>
      <c r="AO60" s="22">
        <f t="shared" si="29"/>
        <v>-293289</v>
      </c>
      <c r="AP60" s="22"/>
      <c r="AQ60" s="22"/>
      <c r="AR60" s="21">
        <f t="shared" si="30"/>
        <v>116711</v>
      </c>
      <c r="AS60" s="22" t="str">
        <f t="shared" si="39"/>
        <v/>
      </c>
      <c r="AT60" s="22">
        <f t="shared" si="40"/>
        <v>116711</v>
      </c>
      <c r="AU60" s="22" t="str">
        <f t="shared" si="31"/>
        <v/>
      </c>
      <c r="AV60" s="22">
        <f t="shared" si="32"/>
        <v>116711</v>
      </c>
    </row>
    <row r="61" spans="1:48" x14ac:dyDescent="0.2">
      <c r="A61" s="16">
        <v>50</v>
      </c>
      <c r="B61" s="17" t="s">
        <v>239</v>
      </c>
      <c r="C61" s="18" t="s">
        <v>240</v>
      </c>
      <c r="D61" s="18" t="s">
        <v>64</v>
      </c>
      <c r="E61" s="18" t="s">
        <v>65</v>
      </c>
      <c r="F61" s="18" t="s">
        <v>241</v>
      </c>
      <c r="G61" s="18" t="s">
        <v>242</v>
      </c>
      <c r="H61" s="20">
        <v>37195</v>
      </c>
      <c r="I61" s="17">
        <v>176700</v>
      </c>
      <c r="J61" s="20">
        <v>37844</v>
      </c>
      <c r="K61" s="17">
        <v>165140</v>
      </c>
      <c r="L61" s="20">
        <v>41865</v>
      </c>
      <c r="M61" s="20">
        <v>41901</v>
      </c>
      <c r="N61" s="21">
        <v>172818</v>
      </c>
      <c r="O61" s="20">
        <v>42124</v>
      </c>
      <c r="P61" s="21">
        <v>160000</v>
      </c>
      <c r="Q61" s="17">
        <f t="shared" si="19"/>
        <v>259</v>
      </c>
      <c r="R61" s="17" t="str">
        <f t="shared" si="33"/>
        <v>0 years, 8 months</v>
      </c>
      <c r="S61" s="17"/>
      <c r="T61" s="17" t="str">
        <f t="shared" si="20"/>
        <v>Refinance</v>
      </c>
      <c r="U61" s="17"/>
      <c r="V61" s="17">
        <f t="shared" si="21"/>
        <v>649</v>
      </c>
      <c r="W61" s="17" t="str">
        <f t="shared" si="22"/>
        <v>1 years, 9 months</v>
      </c>
      <c r="X61" s="17"/>
      <c r="Y61" s="17"/>
      <c r="Z61" s="22">
        <f t="shared" si="23"/>
        <v>-11560</v>
      </c>
      <c r="AA61" s="22" t="str">
        <f t="shared" si="34"/>
        <v/>
      </c>
      <c r="AB61" s="22"/>
      <c r="AC61" s="22"/>
      <c r="AD61" s="22">
        <f t="shared" si="24"/>
        <v>-5140</v>
      </c>
      <c r="AE61" s="22">
        <f t="shared" si="35"/>
        <v>-5140</v>
      </c>
      <c r="AF61" s="22" t="str">
        <f t="shared" si="36"/>
        <v/>
      </c>
      <c r="AG61" s="22" t="str">
        <f t="shared" si="25"/>
        <v/>
      </c>
      <c r="AH61" s="22">
        <f t="shared" si="26"/>
        <v>-5140</v>
      </c>
      <c r="AI61" s="17"/>
      <c r="AJ61" s="17"/>
      <c r="AK61" s="24">
        <f t="shared" si="27"/>
        <v>-12818</v>
      </c>
      <c r="AL61" s="22">
        <f t="shared" si="37"/>
        <v>-12818</v>
      </c>
      <c r="AM61" s="22" t="str">
        <f t="shared" si="38"/>
        <v/>
      </c>
      <c r="AN61" s="22" t="str">
        <f t="shared" si="28"/>
        <v/>
      </c>
      <c r="AO61" s="22">
        <f t="shared" si="29"/>
        <v>-12818</v>
      </c>
      <c r="AP61" s="22"/>
      <c r="AQ61" s="22"/>
      <c r="AR61" s="21">
        <f t="shared" si="30"/>
        <v>-16700</v>
      </c>
      <c r="AS61" s="22">
        <f t="shared" si="39"/>
        <v>-16700</v>
      </c>
      <c r="AT61" s="22" t="str">
        <f t="shared" si="40"/>
        <v/>
      </c>
      <c r="AU61" s="22" t="str">
        <f t="shared" si="31"/>
        <v/>
      </c>
      <c r="AV61" s="22">
        <f t="shared" si="32"/>
        <v>-16700</v>
      </c>
    </row>
    <row r="62" spans="1:48" x14ac:dyDescent="0.2">
      <c r="A62" s="16">
        <v>51</v>
      </c>
      <c r="B62" s="17" t="s">
        <v>243</v>
      </c>
      <c r="C62" s="18" t="s">
        <v>244</v>
      </c>
      <c r="D62" s="18" t="s">
        <v>74</v>
      </c>
      <c r="E62" s="18" t="s">
        <v>65</v>
      </c>
      <c r="F62" s="18" t="s">
        <v>245</v>
      </c>
      <c r="G62" s="18" t="s">
        <v>246</v>
      </c>
      <c r="H62" s="20">
        <v>38289</v>
      </c>
      <c r="I62" s="17">
        <v>400000</v>
      </c>
      <c r="J62" s="20">
        <v>39154</v>
      </c>
      <c r="K62" s="17">
        <v>344000</v>
      </c>
      <c r="L62" s="20">
        <v>40924</v>
      </c>
      <c r="M62" s="20">
        <v>40977</v>
      </c>
      <c r="N62" s="21">
        <v>415549</v>
      </c>
      <c r="O62" s="20">
        <v>41458</v>
      </c>
      <c r="P62" s="21">
        <v>262000</v>
      </c>
      <c r="Q62" s="17">
        <f t="shared" si="19"/>
        <v>534</v>
      </c>
      <c r="R62" s="17" t="str">
        <f t="shared" si="33"/>
        <v>1 years, 5 months</v>
      </c>
      <c r="S62" s="17"/>
      <c r="T62" s="17" t="str">
        <f t="shared" si="20"/>
        <v>Refinance</v>
      </c>
      <c r="U62" s="17"/>
      <c r="V62" s="17">
        <f t="shared" si="21"/>
        <v>865</v>
      </c>
      <c r="W62" s="17" t="str">
        <f t="shared" si="22"/>
        <v>2 years, 4 months</v>
      </c>
      <c r="X62" s="17"/>
      <c r="Y62" s="17"/>
      <c r="Z62" s="22">
        <f t="shared" si="23"/>
        <v>-56000</v>
      </c>
      <c r="AA62" s="22" t="str">
        <f t="shared" si="34"/>
        <v/>
      </c>
      <c r="AB62" s="22"/>
      <c r="AC62" s="22"/>
      <c r="AD62" s="22">
        <f t="shared" si="24"/>
        <v>-82000</v>
      </c>
      <c r="AE62" s="22">
        <f t="shared" si="35"/>
        <v>-82000</v>
      </c>
      <c r="AF62" s="22" t="str">
        <f t="shared" si="36"/>
        <v/>
      </c>
      <c r="AG62" s="22" t="str">
        <f t="shared" si="25"/>
        <v/>
      </c>
      <c r="AH62" s="22">
        <f t="shared" si="26"/>
        <v>-82000</v>
      </c>
      <c r="AI62" s="17"/>
      <c r="AJ62" s="17"/>
      <c r="AK62" s="24">
        <f t="shared" si="27"/>
        <v>-153549</v>
      </c>
      <c r="AL62" s="22">
        <f t="shared" si="37"/>
        <v>-153549</v>
      </c>
      <c r="AM62" s="22" t="str">
        <f t="shared" si="38"/>
        <v/>
      </c>
      <c r="AN62" s="22" t="str">
        <f t="shared" si="28"/>
        <v/>
      </c>
      <c r="AO62" s="22">
        <f t="shared" si="29"/>
        <v>-153549</v>
      </c>
      <c r="AP62" s="22"/>
      <c r="AQ62" s="22"/>
      <c r="AR62" s="21">
        <f t="shared" si="30"/>
        <v>-138000</v>
      </c>
      <c r="AS62" s="22">
        <f t="shared" si="39"/>
        <v>-138000</v>
      </c>
      <c r="AT62" s="22" t="str">
        <f t="shared" si="40"/>
        <v/>
      </c>
      <c r="AU62" s="22" t="str">
        <f t="shared" si="31"/>
        <v/>
      </c>
      <c r="AV62" s="22">
        <f t="shared" si="32"/>
        <v>-138000</v>
      </c>
    </row>
    <row r="63" spans="1:48" x14ac:dyDescent="0.2">
      <c r="A63" s="16">
        <v>52</v>
      </c>
      <c r="B63" s="17" t="s">
        <v>247</v>
      </c>
      <c r="C63" s="18" t="s">
        <v>244</v>
      </c>
      <c r="D63" s="18" t="s">
        <v>74</v>
      </c>
      <c r="E63" s="18" t="s">
        <v>65</v>
      </c>
      <c r="F63" s="18" t="s">
        <v>248</v>
      </c>
      <c r="G63" s="18" t="s">
        <v>212</v>
      </c>
      <c r="H63" s="20">
        <v>38121</v>
      </c>
      <c r="I63" s="17">
        <v>390000</v>
      </c>
      <c r="J63" s="20">
        <v>38121</v>
      </c>
      <c r="K63" s="17">
        <v>376057</v>
      </c>
      <c r="L63" s="20">
        <v>40225</v>
      </c>
      <c r="M63" s="20">
        <v>40301</v>
      </c>
      <c r="N63" s="21">
        <v>376201</v>
      </c>
      <c r="O63" s="20">
        <v>40815</v>
      </c>
      <c r="P63" s="21">
        <v>155000</v>
      </c>
      <c r="Q63" s="17">
        <f t="shared" si="19"/>
        <v>590</v>
      </c>
      <c r="R63" s="17" t="str">
        <f t="shared" si="33"/>
        <v>1 years, 7 months</v>
      </c>
      <c r="S63" s="17"/>
      <c r="T63" s="17" t="str">
        <f t="shared" si="20"/>
        <v>Purchase</v>
      </c>
      <c r="U63" s="17"/>
      <c r="V63" s="17" t="str">
        <f t="shared" si="21"/>
        <v/>
      </c>
      <c r="W63" s="17" t="str">
        <f t="shared" si="22"/>
        <v/>
      </c>
      <c r="X63" s="17"/>
      <c r="Y63" s="17"/>
      <c r="Z63" s="22" t="str">
        <f t="shared" si="23"/>
        <v/>
      </c>
      <c r="AA63" s="22" t="str">
        <f t="shared" si="34"/>
        <v/>
      </c>
      <c r="AB63" s="22"/>
      <c r="AC63" s="22"/>
      <c r="AD63" s="22">
        <f t="shared" si="24"/>
        <v>-221057</v>
      </c>
      <c r="AE63" s="22">
        <f t="shared" si="35"/>
        <v>-221057</v>
      </c>
      <c r="AF63" s="22" t="str">
        <f t="shared" si="36"/>
        <v/>
      </c>
      <c r="AG63" s="22">
        <f t="shared" si="25"/>
        <v>-221057</v>
      </c>
      <c r="AH63" s="22" t="str">
        <f t="shared" si="26"/>
        <v/>
      </c>
      <c r="AI63" s="17"/>
      <c r="AJ63" s="17"/>
      <c r="AK63" s="24">
        <f t="shared" si="27"/>
        <v>-221201</v>
      </c>
      <c r="AL63" s="22">
        <f t="shared" si="37"/>
        <v>-221201</v>
      </c>
      <c r="AM63" s="22" t="str">
        <f t="shared" si="38"/>
        <v/>
      </c>
      <c r="AN63" s="22">
        <f t="shared" si="28"/>
        <v>-221201</v>
      </c>
      <c r="AO63" s="22" t="str">
        <f t="shared" si="29"/>
        <v/>
      </c>
      <c r="AP63" s="22"/>
      <c r="AQ63" s="22"/>
      <c r="AR63" s="21">
        <f t="shared" si="30"/>
        <v>-235000</v>
      </c>
      <c r="AS63" s="22">
        <f t="shared" si="39"/>
        <v>-235000</v>
      </c>
      <c r="AT63" s="22" t="str">
        <f t="shared" si="40"/>
        <v/>
      </c>
      <c r="AU63" s="22">
        <f t="shared" si="31"/>
        <v>-235000</v>
      </c>
      <c r="AV63" s="22" t="str">
        <f t="shared" si="32"/>
        <v/>
      </c>
    </row>
    <row r="64" spans="1:48" x14ac:dyDescent="0.2">
      <c r="A64" s="16">
        <v>53</v>
      </c>
      <c r="B64" s="17">
        <v>45</v>
      </c>
      <c r="C64" s="18" t="s">
        <v>249</v>
      </c>
      <c r="D64" s="18" t="s">
        <v>115</v>
      </c>
      <c r="E64" s="18"/>
      <c r="F64" s="18"/>
      <c r="G64" s="18" t="s">
        <v>250</v>
      </c>
      <c r="H64" s="20">
        <v>38058</v>
      </c>
      <c r="I64" s="25">
        <v>223000</v>
      </c>
      <c r="J64" s="20">
        <v>39017</v>
      </c>
      <c r="K64" s="25">
        <v>252000</v>
      </c>
      <c r="L64" s="20">
        <v>41549</v>
      </c>
      <c r="M64" s="20">
        <v>41683</v>
      </c>
      <c r="N64" s="25">
        <v>133620</v>
      </c>
      <c r="O64" s="20">
        <v>41940</v>
      </c>
      <c r="P64" s="25">
        <v>142000</v>
      </c>
      <c r="Q64" s="17">
        <f t="shared" si="19"/>
        <v>391</v>
      </c>
      <c r="R64" s="17" t="str">
        <f t="shared" si="33"/>
        <v>1 years, 0 months</v>
      </c>
      <c r="S64" s="17"/>
      <c r="T64" s="17" t="str">
        <f t="shared" si="20"/>
        <v>Refinance</v>
      </c>
      <c r="U64" s="17"/>
      <c r="V64" s="17">
        <f t="shared" si="21"/>
        <v>959</v>
      </c>
      <c r="W64" s="17" t="str">
        <f t="shared" si="22"/>
        <v>2 years, 7 months</v>
      </c>
      <c r="X64" s="17"/>
      <c r="Y64" s="17"/>
      <c r="Z64" s="22">
        <f t="shared" si="23"/>
        <v>29000</v>
      </c>
      <c r="AA64" s="22">
        <f t="shared" si="34"/>
        <v>29000</v>
      </c>
      <c r="AB64" s="22"/>
      <c r="AC64" s="22"/>
      <c r="AD64" s="22">
        <f t="shared" si="24"/>
        <v>-110000</v>
      </c>
      <c r="AE64" s="22">
        <f t="shared" si="35"/>
        <v>-110000</v>
      </c>
      <c r="AF64" s="22" t="str">
        <f t="shared" si="36"/>
        <v/>
      </c>
      <c r="AG64" s="22" t="str">
        <f t="shared" si="25"/>
        <v/>
      </c>
      <c r="AH64" s="22">
        <f t="shared" si="26"/>
        <v>-110000</v>
      </c>
      <c r="AI64" s="17"/>
      <c r="AJ64" s="17"/>
      <c r="AK64" s="24">
        <f t="shared" si="27"/>
        <v>8380</v>
      </c>
      <c r="AL64" s="22" t="str">
        <f t="shared" si="37"/>
        <v/>
      </c>
      <c r="AM64" s="22">
        <f t="shared" si="38"/>
        <v>8380</v>
      </c>
      <c r="AN64" s="22" t="str">
        <f t="shared" si="28"/>
        <v/>
      </c>
      <c r="AO64" s="22">
        <f t="shared" si="29"/>
        <v>8380</v>
      </c>
      <c r="AP64" s="22"/>
      <c r="AQ64" s="22"/>
      <c r="AR64" s="21">
        <f t="shared" si="30"/>
        <v>-81000</v>
      </c>
      <c r="AS64" s="22">
        <f t="shared" si="39"/>
        <v>-81000</v>
      </c>
      <c r="AT64" s="22" t="str">
        <f t="shared" si="40"/>
        <v/>
      </c>
      <c r="AU64" s="22" t="str">
        <f t="shared" si="31"/>
        <v/>
      </c>
      <c r="AV64" s="22">
        <f t="shared" si="32"/>
        <v>-81000</v>
      </c>
    </row>
    <row r="65" spans="1:48" x14ac:dyDescent="0.2">
      <c r="A65" s="16">
        <v>54</v>
      </c>
      <c r="B65" s="17">
        <v>900</v>
      </c>
      <c r="C65" s="18" t="s">
        <v>251</v>
      </c>
      <c r="D65" s="18" t="s">
        <v>64</v>
      </c>
      <c r="E65" s="18" t="s">
        <v>65</v>
      </c>
      <c r="F65" s="18" t="s">
        <v>252</v>
      </c>
      <c r="G65" s="18" t="s">
        <v>253</v>
      </c>
      <c r="H65" s="20">
        <v>38698</v>
      </c>
      <c r="I65" s="17">
        <v>380000</v>
      </c>
      <c r="J65" s="20">
        <v>38698</v>
      </c>
      <c r="K65" s="17">
        <v>304000</v>
      </c>
      <c r="L65" s="20">
        <v>40157</v>
      </c>
      <c r="M65" s="20">
        <v>40231</v>
      </c>
      <c r="N65" s="21">
        <v>234900</v>
      </c>
      <c r="O65" s="20">
        <v>40676</v>
      </c>
      <c r="P65" s="21">
        <v>180000</v>
      </c>
      <c r="Q65" s="17">
        <f t="shared" si="19"/>
        <v>519</v>
      </c>
      <c r="R65" s="17" t="str">
        <f t="shared" si="33"/>
        <v>1 years, 5 months</v>
      </c>
      <c r="S65" s="17"/>
      <c r="T65" s="17" t="str">
        <f t="shared" si="20"/>
        <v>Purchase</v>
      </c>
      <c r="U65" s="17"/>
      <c r="V65" s="17" t="str">
        <f t="shared" si="21"/>
        <v/>
      </c>
      <c r="W65" s="17" t="str">
        <f t="shared" si="22"/>
        <v/>
      </c>
      <c r="X65" s="17"/>
      <c r="Y65" s="17"/>
      <c r="Z65" s="22" t="str">
        <f t="shared" si="23"/>
        <v/>
      </c>
      <c r="AA65" s="22" t="str">
        <f t="shared" si="34"/>
        <v/>
      </c>
      <c r="AB65" s="22"/>
      <c r="AC65" s="22"/>
      <c r="AD65" s="22">
        <f t="shared" si="24"/>
        <v>-124000</v>
      </c>
      <c r="AE65" s="22">
        <f t="shared" si="35"/>
        <v>-124000</v>
      </c>
      <c r="AF65" s="22" t="str">
        <f t="shared" si="36"/>
        <v/>
      </c>
      <c r="AG65" s="22">
        <f t="shared" si="25"/>
        <v>-124000</v>
      </c>
      <c r="AH65" s="22" t="str">
        <f t="shared" si="26"/>
        <v/>
      </c>
      <c r="AI65" s="17"/>
      <c r="AJ65" s="17"/>
      <c r="AK65" s="24">
        <f t="shared" si="27"/>
        <v>-54900</v>
      </c>
      <c r="AL65" s="22">
        <f t="shared" si="37"/>
        <v>-54900</v>
      </c>
      <c r="AM65" s="22" t="str">
        <f t="shared" si="38"/>
        <v/>
      </c>
      <c r="AN65" s="22">
        <f t="shared" si="28"/>
        <v>-54900</v>
      </c>
      <c r="AO65" s="22" t="str">
        <f t="shared" si="29"/>
        <v/>
      </c>
      <c r="AP65" s="22"/>
      <c r="AQ65" s="22"/>
      <c r="AR65" s="21">
        <f t="shared" si="30"/>
        <v>-200000</v>
      </c>
      <c r="AS65" s="22">
        <f t="shared" si="39"/>
        <v>-200000</v>
      </c>
      <c r="AT65" s="22" t="str">
        <f t="shared" si="40"/>
        <v/>
      </c>
      <c r="AU65" s="22">
        <f t="shared" si="31"/>
        <v>-200000</v>
      </c>
      <c r="AV65" s="22" t="str">
        <f t="shared" si="32"/>
        <v/>
      </c>
    </row>
    <row r="66" spans="1:48" x14ac:dyDescent="0.2">
      <c r="A66" s="16">
        <v>55</v>
      </c>
      <c r="B66" s="17">
        <v>47</v>
      </c>
      <c r="C66" s="18" t="s">
        <v>254</v>
      </c>
      <c r="D66" s="18" t="s">
        <v>153</v>
      </c>
      <c r="E66" s="18"/>
      <c r="F66" s="18"/>
      <c r="G66" s="18" t="s">
        <v>255</v>
      </c>
      <c r="H66" s="20">
        <v>26893</v>
      </c>
      <c r="I66" s="25">
        <v>30900</v>
      </c>
      <c r="J66" s="20">
        <v>38737</v>
      </c>
      <c r="K66" s="25">
        <v>504000</v>
      </c>
      <c r="L66" s="20">
        <v>42182</v>
      </c>
      <c r="M66" s="20">
        <v>42244</v>
      </c>
      <c r="N66" s="25">
        <v>251000</v>
      </c>
      <c r="O66" s="20">
        <v>42655</v>
      </c>
      <c r="P66" s="25">
        <v>197400</v>
      </c>
      <c r="Q66" s="17">
        <f t="shared" si="19"/>
        <v>473</v>
      </c>
      <c r="R66" s="17" t="str">
        <f t="shared" si="33"/>
        <v>1 years, 3 months</v>
      </c>
      <c r="S66" s="17"/>
      <c r="T66" s="17" t="str">
        <f t="shared" si="20"/>
        <v>Refinance</v>
      </c>
      <c r="U66" s="17"/>
      <c r="V66" s="17">
        <f t="shared" si="21"/>
        <v>11844</v>
      </c>
      <c r="W66" s="17" t="str">
        <f t="shared" si="22"/>
        <v>32 years, 5 months</v>
      </c>
      <c r="X66" s="17"/>
      <c r="Y66" s="17"/>
      <c r="Z66" s="22">
        <f t="shared" si="23"/>
        <v>473100</v>
      </c>
      <c r="AA66" s="22">
        <f t="shared" si="34"/>
        <v>473100</v>
      </c>
      <c r="AB66" s="22"/>
      <c r="AC66" s="22"/>
      <c r="AD66" s="22">
        <f t="shared" si="24"/>
        <v>-306600</v>
      </c>
      <c r="AE66" s="22">
        <f t="shared" si="35"/>
        <v>-306600</v>
      </c>
      <c r="AF66" s="22" t="str">
        <f t="shared" si="36"/>
        <v/>
      </c>
      <c r="AG66" s="22" t="str">
        <f t="shared" si="25"/>
        <v/>
      </c>
      <c r="AH66" s="22">
        <f t="shared" si="26"/>
        <v>-306600</v>
      </c>
      <c r="AI66" s="17"/>
      <c r="AJ66" s="17"/>
      <c r="AK66" s="24">
        <f t="shared" si="27"/>
        <v>-53600</v>
      </c>
      <c r="AL66" s="22">
        <f t="shared" si="37"/>
        <v>-53600</v>
      </c>
      <c r="AM66" s="22" t="str">
        <f t="shared" si="38"/>
        <v/>
      </c>
      <c r="AN66" s="22" t="str">
        <f t="shared" si="28"/>
        <v/>
      </c>
      <c r="AO66" s="22">
        <f t="shared" si="29"/>
        <v>-53600</v>
      </c>
      <c r="AP66" s="22"/>
      <c r="AQ66" s="22"/>
      <c r="AR66" s="21">
        <f t="shared" si="30"/>
        <v>166500</v>
      </c>
      <c r="AS66" s="22" t="str">
        <f t="shared" si="39"/>
        <v/>
      </c>
      <c r="AT66" s="22">
        <f t="shared" si="40"/>
        <v>166500</v>
      </c>
      <c r="AU66" s="22" t="str">
        <f t="shared" si="31"/>
        <v/>
      </c>
      <c r="AV66" s="22">
        <f t="shared" si="32"/>
        <v>166500</v>
      </c>
    </row>
    <row r="67" spans="1:48" x14ac:dyDescent="0.2">
      <c r="A67" s="16">
        <v>56</v>
      </c>
      <c r="B67" s="17">
        <v>1475</v>
      </c>
      <c r="C67" s="18" t="s">
        <v>256</v>
      </c>
      <c r="D67" s="18" t="s">
        <v>115</v>
      </c>
      <c r="E67" s="18"/>
      <c r="F67" s="18"/>
      <c r="G67" s="18" t="s">
        <v>257</v>
      </c>
      <c r="H67" s="20">
        <v>24868</v>
      </c>
      <c r="I67" s="25" t="s">
        <v>113</v>
      </c>
      <c r="J67" s="20">
        <v>39260</v>
      </c>
      <c r="K67" s="25">
        <v>345000</v>
      </c>
      <c r="L67" s="20">
        <v>42067</v>
      </c>
      <c r="M67" s="20">
        <v>42118</v>
      </c>
      <c r="N67" s="25">
        <v>166000</v>
      </c>
      <c r="O67" s="20">
        <v>42395</v>
      </c>
      <c r="P67" s="25">
        <v>160000</v>
      </c>
      <c r="Q67" s="17">
        <f t="shared" si="19"/>
        <v>328</v>
      </c>
      <c r="R67" s="17" t="str">
        <f t="shared" si="33"/>
        <v>0 years, 10 months</v>
      </c>
      <c r="S67" s="17"/>
      <c r="T67" s="17" t="str">
        <f t="shared" si="20"/>
        <v>Refinance</v>
      </c>
      <c r="U67" s="17"/>
      <c r="V67" s="17">
        <f t="shared" si="21"/>
        <v>14392</v>
      </c>
      <c r="W67" s="17" t="str">
        <f t="shared" si="22"/>
        <v>39 years, 4 months</v>
      </c>
      <c r="X67" s="17"/>
      <c r="Y67" s="17"/>
      <c r="Z67" s="22" t="str">
        <f t="shared" si="23"/>
        <v>unknown</v>
      </c>
      <c r="AA67" s="22" t="str">
        <f t="shared" si="34"/>
        <v>unknown</v>
      </c>
      <c r="AB67" s="22"/>
      <c r="AC67" s="22"/>
      <c r="AD67" s="22">
        <f t="shared" si="24"/>
        <v>-185000</v>
      </c>
      <c r="AE67" s="22">
        <f t="shared" si="35"/>
        <v>-185000</v>
      </c>
      <c r="AF67" s="22" t="str">
        <f t="shared" si="36"/>
        <v/>
      </c>
      <c r="AG67" s="22" t="str">
        <f t="shared" si="25"/>
        <v/>
      </c>
      <c r="AH67" s="22">
        <f t="shared" si="26"/>
        <v>-185000</v>
      </c>
      <c r="AI67" s="17"/>
      <c r="AJ67" s="17"/>
      <c r="AK67" s="24">
        <f t="shared" si="27"/>
        <v>-6000</v>
      </c>
      <c r="AL67" s="22">
        <f t="shared" si="37"/>
        <v>-6000</v>
      </c>
      <c r="AM67" s="22" t="str">
        <f t="shared" si="38"/>
        <v/>
      </c>
      <c r="AN67" s="22" t="str">
        <f t="shared" si="28"/>
        <v/>
      </c>
      <c r="AO67" s="22">
        <f t="shared" si="29"/>
        <v>-6000</v>
      </c>
      <c r="AP67" s="22"/>
      <c r="AQ67" s="22"/>
      <c r="AR67" s="21" t="str">
        <f t="shared" si="30"/>
        <v/>
      </c>
      <c r="AS67" s="22" t="str">
        <f t="shared" si="39"/>
        <v/>
      </c>
      <c r="AT67" s="22" t="str">
        <f t="shared" si="40"/>
        <v/>
      </c>
      <c r="AU67" s="22" t="str">
        <f t="shared" si="31"/>
        <v/>
      </c>
      <c r="AV67" s="22" t="str">
        <f t="shared" si="32"/>
        <v/>
      </c>
    </row>
    <row r="68" spans="1:48" x14ac:dyDescent="0.2">
      <c r="A68" s="16">
        <v>57</v>
      </c>
      <c r="B68" s="17" t="s">
        <v>258</v>
      </c>
      <c r="C68" s="18" t="s">
        <v>259</v>
      </c>
      <c r="D68" s="18" t="s">
        <v>64</v>
      </c>
      <c r="E68" s="18" t="s">
        <v>65</v>
      </c>
      <c r="F68" s="18" t="s">
        <v>260</v>
      </c>
      <c r="G68" s="18" t="s">
        <v>261</v>
      </c>
      <c r="H68" s="20">
        <v>37195</v>
      </c>
      <c r="I68" s="17">
        <v>170000</v>
      </c>
      <c r="J68" s="20">
        <v>37671</v>
      </c>
      <c r="K68" s="17">
        <v>185000</v>
      </c>
      <c r="L68" s="20">
        <v>40135</v>
      </c>
      <c r="M68" s="20">
        <v>40203</v>
      </c>
      <c r="N68" s="21">
        <v>196889</v>
      </c>
      <c r="O68" s="20">
        <v>40281</v>
      </c>
      <c r="P68" s="21">
        <v>176434</v>
      </c>
      <c r="Q68" s="17">
        <f t="shared" si="19"/>
        <v>146</v>
      </c>
      <c r="R68" s="17" t="str">
        <f t="shared" si="33"/>
        <v>0 years, 4 months</v>
      </c>
      <c r="S68" s="17"/>
      <c r="T68" s="17" t="str">
        <f t="shared" si="20"/>
        <v>Refinance</v>
      </c>
      <c r="U68" s="17"/>
      <c r="V68" s="17">
        <f t="shared" si="21"/>
        <v>476</v>
      </c>
      <c r="W68" s="17" t="str">
        <f t="shared" si="22"/>
        <v>1 years, 3 months</v>
      </c>
      <c r="X68" s="17"/>
      <c r="Y68" s="17"/>
      <c r="Z68" s="22">
        <f t="shared" si="23"/>
        <v>15000</v>
      </c>
      <c r="AA68" s="22">
        <f t="shared" si="34"/>
        <v>15000</v>
      </c>
      <c r="AB68" s="22"/>
      <c r="AC68" s="22"/>
      <c r="AD68" s="22">
        <f t="shared" si="24"/>
        <v>-8566</v>
      </c>
      <c r="AE68" s="22">
        <f t="shared" si="35"/>
        <v>-8566</v>
      </c>
      <c r="AF68" s="22" t="str">
        <f t="shared" si="36"/>
        <v/>
      </c>
      <c r="AG68" s="22" t="str">
        <f t="shared" si="25"/>
        <v/>
      </c>
      <c r="AH68" s="22">
        <f t="shared" si="26"/>
        <v>-8566</v>
      </c>
      <c r="AI68" s="17"/>
      <c r="AJ68" s="17"/>
      <c r="AK68" s="24">
        <f t="shared" si="27"/>
        <v>-20455</v>
      </c>
      <c r="AL68" s="22">
        <f t="shared" si="37"/>
        <v>-20455</v>
      </c>
      <c r="AM68" s="22" t="str">
        <f t="shared" si="38"/>
        <v/>
      </c>
      <c r="AN68" s="22" t="str">
        <f t="shared" si="28"/>
        <v/>
      </c>
      <c r="AO68" s="22">
        <f t="shared" si="29"/>
        <v>-20455</v>
      </c>
      <c r="AP68" s="22"/>
      <c r="AQ68" s="22"/>
      <c r="AR68" s="21">
        <f t="shared" si="30"/>
        <v>6434</v>
      </c>
      <c r="AS68" s="22" t="str">
        <f t="shared" si="39"/>
        <v/>
      </c>
      <c r="AT68" s="22">
        <f t="shared" si="40"/>
        <v>6434</v>
      </c>
      <c r="AU68" s="22" t="str">
        <f t="shared" si="31"/>
        <v/>
      </c>
      <c r="AV68" s="22">
        <f t="shared" si="32"/>
        <v>6434</v>
      </c>
    </row>
    <row r="69" spans="1:48" x14ac:dyDescent="0.2">
      <c r="A69" s="16">
        <v>58</v>
      </c>
      <c r="B69" s="17">
        <v>102</v>
      </c>
      <c r="C69" s="18" t="s">
        <v>262</v>
      </c>
      <c r="D69" s="18" t="s">
        <v>64</v>
      </c>
      <c r="E69" s="18" t="s">
        <v>65</v>
      </c>
      <c r="F69" s="18" t="s">
        <v>263</v>
      </c>
      <c r="G69" s="18" t="s">
        <v>264</v>
      </c>
      <c r="H69" s="20">
        <v>38590</v>
      </c>
      <c r="I69" s="17">
        <v>195000</v>
      </c>
      <c r="J69" s="20">
        <v>38590</v>
      </c>
      <c r="K69" s="17">
        <v>156000</v>
      </c>
      <c r="L69" s="20">
        <v>40098</v>
      </c>
      <c r="M69" s="20">
        <v>40183</v>
      </c>
      <c r="N69" s="21">
        <v>90000</v>
      </c>
      <c r="O69" s="20">
        <v>40319</v>
      </c>
      <c r="P69" s="21">
        <v>164000</v>
      </c>
      <c r="Q69" s="17">
        <f t="shared" si="19"/>
        <v>221</v>
      </c>
      <c r="R69" s="17" t="str">
        <f t="shared" si="33"/>
        <v>0 years, 7 months</v>
      </c>
      <c r="S69" s="17"/>
      <c r="T69" s="17" t="str">
        <f t="shared" si="20"/>
        <v>Purchase</v>
      </c>
      <c r="U69" s="17"/>
      <c r="V69" s="17" t="str">
        <f t="shared" si="21"/>
        <v/>
      </c>
      <c r="W69" s="17" t="str">
        <f t="shared" si="22"/>
        <v/>
      </c>
      <c r="X69" s="17"/>
      <c r="Y69" s="17"/>
      <c r="Z69" s="22" t="str">
        <f t="shared" si="23"/>
        <v/>
      </c>
      <c r="AA69" s="22" t="str">
        <f t="shared" si="34"/>
        <v/>
      </c>
      <c r="AB69" s="22"/>
      <c r="AC69" s="22"/>
      <c r="AD69" s="22">
        <f t="shared" si="24"/>
        <v>8000</v>
      </c>
      <c r="AE69" s="22" t="str">
        <f t="shared" si="35"/>
        <v/>
      </c>
      <c r="AF69" s="22">
        <f t="shared" si="36"/>
        <v>8000</v>
      </c>
      <c r="AG69" s="22">
        <f t="shared" si="25"/>
        <v>8000</v>
      </c>
      <c r="AH69" s="22" t="str">
        <f t="shared" si="26"/>
        <v/>
      </c>
      <c r="AI69" s="17"/>
      <c r="AJ69" s="17"/>
      <c r="AK69" s="24">
        <f t="shared" si="27"/>
        <v>74000</v>
      </c>
      <c r="AL69" s="22" t="str">
        <f t="shared" si="37"/>
        <v/>
      </c>
      <c r="AM69" s="22">
        <f t="shared" si="38"/>
        <v>74000</v>
      </c>
      <c r="AN69" s="22">
        <f t="shared" si="28"/>
        <v>74000</v>
      </c>
      <c r="AO69" s="22" t="str">
        <f t="shared" si="29"/>
        <v/>
      </c>
      <c r="AP69" s="22"/>
      <c r="AQ69" s="22"/>
      <c r="AR69" s="21">
        <f t="shared" si="30"/>
        <v>-31000</v>
      </c>
      <c r="AS69" s="22">
        <f t="shared" si="39"/>
        <v>-31000</v>
      </c>
      <c r="AT69" s="22" t="str">
        <f t="shared" si="40"/>
        <v/>
      </c>
      <c r="AU69" s="22">
        <f t="shared" si="31"/>
        <v>-31000</v>
      </c>
      <c r="AV69" s="22" t="str">
        <f t="shared" si="32"/>
        <v/>
      </c>
    </row>
    <row r="70" spans="1:48" x14ac:dyDescent="0.2">
      <c r="A70" s="16">
        <v>59</v>
      </c>
      <c r="B70" s="27" t="s">
        <v>265</v>
      </c>
      <c r="C70" s="18" t="s">
        <v>266</v>
      </c>
      <c r="D70" s="18" t="s">
        <v>115</v>
      </c>
      <c r="E70" s="18"/>
      <c r="F70" s="18"/>
      <c r="G70" s="18" t="s">
        <v>267</v>
      </c>
      <c r="H70" s="20">
        <v>39385</v>
      </c>
      <c r="I70" s="25">
        <v>165000</v>
      </c>
      <c r="J70" s="20">
        <v>39385</v>
      </c>
      <c r="K70" s="25">
        <v>165000</v>
      </c>
      <c r="L70" s="20">
        <v>40262</v>
      </c>
      <c r="M70" s="20">
        <v>40331</v>
      </c>
      <c r="N70" s="25">
        <v>147271</v>
      </c>
      <c r="O70" s="20">
        <v>40443</v>
      </c>
      <c r="P70" s="25">
        <v>119000</v>
      </c>
      <c r="Q70" s="17">
        <f t="shared" si="19"/>
        <v>181</v>
      </c>
      <c r="R70" s="17" t="str">
        <f t="shared" si="33"/>
        <v>0 years, 5 months</v>
      </c>
      <c r="S70" s="17"/>
      <c r="T70" s="17" t="str">
        <f t="shared" si="20"/>
        <v>Purchase</v>
      </c>
      <c r="U70" s="17"/>
      <c r="V70" s="17" t="str">
        <f t="shared" si="21"/>
        <v/>
      </c>
      <c r="W70" s="17" t="str">
        <f t="shared" si="22"/>
        <v/>
      </c>
      <c r="X70" s="17"/>
      <c r="Y70" s="17"/>
      <c r="Z70" s="22" t="str">
        <f t="shared" si="23"/>
        <v/>
      </c>
      <c r="AA70" s="22" t="str">
        <f t="shared" si="34"/>
        <v/>
      </c>
      <c r="AB70" s="22"/>
      <c r="AC70" s="22"/>
      <c r="AD70" s="22">
        <f t="shared" si="24"/>
        <v>-46000</v>
      </c>
      <c r="AE70" s="22">
        <f t="shared" si="35"/>
        <v>-46000</v>
      </c>
      <c r="AF70" s="22" t="str">
        <f t="shared" si="36"/>
        <v/>
      </c>
      <c r="AG70" s="22">
        <f t="shared" si="25"/>
        <v>-46000</v>
      </c>
      <c r="AH70" s="22" t="str">
        <f t="shared" si="26"/>
        <v/>
      </c>
      <c r="AI70" s="17"/>
      <c r="AJ70" s="17"/>
      <c r="AK70" s="24">
        <f t="shared" si="27"/>
        <v>-28271</v>
      </c>
      <c r="AL70" s="22">
        <f t="shared" si="37"/>
        <v>-28271</v>
      </c>
      <c r="AM70" s="22" t="str">
        <f t="shared" si="38"/>
        <v/>
      </c>
      <c r="AN70" s="22">
        <f t="shared" si="28"/>
        <v>-28271</v>
      </c>
      <c r="AO70" s="22" t="str">
        <f t="shared" si="29"/>
        <v/>
      </c>
      <c r="AP70" s="22"/>
      <c r="AQ70" s="22"/>
      <c r="AR70" s="21">
        <f t="shared" si="30"/>
        <v>-46000</v>
      </c>
      <c r="AS70" s="22">
        <f t="shared" si="39"/>
        <v>-46000</v>
      </c>
      <c r="AT70" s="22" t="str">
        <f t="shared" si="40"/>
        <v/>
      </c>
      <c r="AU70" s="22">
        <f t="shared" si="31"/>
        <v>-46000</v>
      </c>
      <c r="AV70" s="22" t="str">
        <f t="shared" si="32"/>
        <v/>
      </c>
    </row>
    <row r="71" spans="1:48" x14ac:dyDescent="0.2">
      <c r="A71" s="16">
        <v>60</v>
      </c>
      <c r="B71" s="27" t="s">
        <v>268</v>
      </c>
      <c r="C71" s="28" t="s">
        <v>269</v>
      </c>
      <c r="D71" s="18" t="s">
        <v>153</v>
      </c>
      <c r="E71" s="18"/>
      <c r="F71" s="18"/>
      <c r="G71" s="18" t="s">
        <v>270</v>
      </c>
      <c r="H71" s="20">
        <v>36371</v>
      </c>
      <c r="I71" s="25">
        <v>76000</v>
      </c>
      <c r="J71" s="20">
        <v>39386</v>
      </c>
      <c r="K71" s="25">
        <v>225850</v>
      </c>
      <c r="L71" s="20">
        <v>40966</v>
      </c>
      <c r="M71" s="20">
        <v>40975</v>
      </c>
      <c r="N71" s="25">
        <v>213412</v>
      </c>
      <c r="O71" s="20">
        <v>41018</v>
      </c>
      <c r="P71" s="25">
        <v>62500</v>
      </c>
      <c r="Q71" s="17">
        <f t="shared" si="19"/>
        <v>52</v>
      </c>
      <c r="R71" s="17" t="str">
        <f t="shared" si="33"/>
        <v>0 years, 1 months</v>
      </c>
      <c r="S71" s="17"/>
      <c r="T71" s="17" t="str">
        <f t="shared" si="20"/>
        <v>Refinance</v>
      </c>
      <c r="U71" s="17"/>
      <c r="V71" s="17">
        <f t="shared" si="21"/>
        <v>3015</v>
      </c>
      <c r="W71" s="17" t="str">
        <f t="shared" si="22"/>
        <v>8 years, 3 months</v>
      </c>
      <c r="X71" s="17"/>
      <c r="Y71" s="17"/>
      <c r="Z71" s="22">
        <f t="shared" si="23"/>
        <v>149850</v>
      </c>
      <c r="AA71" s="22">
        <f t="shared" si="34"/>
        <v>149850</v>
      </c>
      <c r="AB71" s="22"/>
      <c r="AC71" s="22"/>
      <c r="AD71" s="22">
        <f t="shared" si="24"/>
        <v>-163350</v>
      </c>
      <c r="AE71" s="22">
        <f t="shared" si="35"/>
        <v>-163350</v>
      </c>
      <c r="AF71" s="22" t="str">
        <f t="shared" si="36"/>
        <v/>
      </c>
      <c r="AG71" s="22" t="str">
        <f t="shared" si="25"/>
        <v/>
      </c>
      <c r="AH71" s="22">
        <f t="shared" si="26"/>
        <v>-163350</v>
      </c>
      <c r="AI71" s="17"/>
      <c r="AJ71" s="17"/>
      <c r="AK71" s="24">
        <f t="shared" si="27"/>
        <v>-150912</v>
      </c>
      <c r="AL71" s="22">
        <f t="shared" si="37"/>
        <v>-150912</v>
      </c>
      <c r="AM71" s="22" t="str">
        <f t="shared" si="38"/>
        <v/>
      </c>
      <c r="AN71" s="22" t="str">
        <f t="shared" si="28"/>
        <v/>
      </c>
      <c r="AO71" s="22">
        <f t="shared" si="29"/>
        <v>-150912</v>
      </c>
      <c r="AP71" s="22"/>
      <c r="AQ71" s="22"/>
      <c r="AR71" s="21">
        <f t="shared" si="30"/>
        <v>-13500</v>
      </c>
      <c r="AS71" s="22">
        <f t="shared" si="39"/>
        <v>-13500</v>
      </c>
      <c r="AT71" s="22" t="str">
        <f t="shared" si="40"/>
        <v/>
      </c>
      <c r="AU71" s="22" t="str">
        <f t="shared" si="31"/>
        <v/>
      </c>
      <c r="AV71" s="22">
        <f t="shared" si="32"/>
        <v>-13500</v>
      </c>
    </row>
    <row r="72" spans="1:48" x14ac:dyDescent="0.2">
      <c r="A72" s="16">
        <v>61</v>
      </c>
      <c r="B72" s="17">
        <v>95</v>
      </c>
      <c r="C72" s="18" t="s">
        <v>271</v>
      </c>
      <c r="D72" s="18" t="s">
        <v>161</v>
      </c>
      <c r="E72" s="18" t="s">
        <v>65</v>
      </c>
      <c r="F72" s="18" t="s">
        <v>272</v>
      </c>
      <c r="G72" s="18" t="s">
        <v>273</v>
      </c>
      <c r="H72" s="20">
        <v>38075</v>
      </c>
      <c r="I72" s="17">
        <v>229900</v>
      </c>
      <c r="J72" s="20">
        <v>38553</v>
      </c>
      <c r="K72" s="17">
        <v>260800</v>
      </c>
      <c r="L72" s="20">
        <v>40330</v>
      </c>
      <c r="M72" s="20">
        <v>40469</v>
      </c>
      <c r="N72" s="21">
        <v>181600</v>
      </c>
      <c r="O72" s="20">
        <v>40816</v>
      </c>
      <c r="P72" s="21">
        <v>130000</v>
      </c>
      <c r="Q72" s="17">
        <f t="shared" si="19"/>
        <v>486</v>
      </c>
      <c r="R72" s="17" t="str">
        <f t="shared" si="33"/>
        <v>1 years, 3 months</v>
      </c>
      <c r="S72" s="17"/>
      <c r="T72" s="17" t="str">
        <f t="shared" si="20"/>
        <v>Refinance</v>
      </c>
      <c r="U72" s="17"/>
      <c r="V72" s="17">
        <f t="shared" si="21"/>
        <v>478</v>
      </c>
      <c r="W72" s="17" t="str">
        <f t="shared" si="22"/>
        <v>1 years, 3 months</v>
      </c>
      <c r="X72" s="17"/>
      <c r="Y72" s="17"/>
      <c r="Z72" s="22">
        <f t="shared" si="23"/>
        <v>30900</v>
      </c>
      <c r="AA72" s="22">
        <f t="shared" si="34"/>
        <v>30900</v>
      </c>
      <c r="AB72" s="22"/>
      <c r="AC72" s="22"/>
      <c r="AD72" s="22">
        <f t="shared" si="24"/>
        <v>-130800</v>
      </c>
      <c r="AE72" s="22">
        <f t="shared" si="35"/>
        <v>-130800</v>
      </c>
      <c r="AF72" s="22" t="str">
        <f t="shared" si="36"/>
        <v/>
      </c>
      <c r="AG72" s="22" t="str">
        <f t="shared" si="25"/>
        <v/>
      </c>
      <c r="AH72" s="22">
        <f t="shared" si="26"/>
        <v>-130800</v>
      </c>
      <c r="AI72" s="17"/>
      <c r="AJ72" s="17"/>
      <c r="AK72" s="24">
        <f t="shared" si="27"/>
        <v>-51600</v>
      </c>
      <c r="AL72" s="22">
        <f t="shared" si="37"/>
        <v>-51600</v>
      </c>
      <c r="AM72" s="22" t="str">
        <f t="shared" si="38"/>
        <v/>
      </c>
      <c r="AN72" s="22" t="str">
        <f t="shared" si="28"/>
        <v/>
      </c>
      <c r="AO72" s="22">
        <f t="shared" si="29"/>
        <v>-51600</v>
      </c>
      <c r="AP72" s="22"/>
      <c r="AQ72" s="22"/>
      <c r="AR72" s="21">
        <f t="shared" si="30"/>
        <v>-99900</v>
      </c>
      <c r="AS72" s="22">
        <f t="shared" si="39"/>
        <v>-99900</v>
      </c>
      <c r="AT72" s="22" t="str">
        <f t="shared" si="40"/>
        <v/>
      </c>
      <c r="AU72" s="22" t="str">
        <f t="shared" si="31"/>
        <v/>
      </c>
      <c r="AV72" s="22">
        <f t="shared" si="32"/>
        <v>-99900</v>
      </c>
    </row>
    <row r="73" spans="1:48" x14ac:dyDescent="0.2">
      <c r="A73" s="16">
        <v>62</v>
      </c>
      <c r="B73" s="17" t="s">
        <v>274</v>
      </c>
      <c r="C73" s="18" t="s">
        <v>275</v>
      </c>
      <c r="D73" s="18" t="s">
        <v>64</v>
      </c>
      <c r="E73" s="18" t="s">
        <v>65</v>
      </c>
      <c r="F73" s="18" t="s">
        <v>276</v>
      </c>
      <c r="G73" s="18" t="s">
        <v>277</v>
      </c>
      <c r="H73" s="20">
        <v>33844</v>
      </c>
      <c r="I73" s="17">
        <v>17000</v>
      </c>
      <c r="J73" s="20">
        <v>38035</v>
      </c>
      <c r="K73" s="17">
        <v>129000</v>
      </c>
      <c r="L73" s="20">
        <v>40338</v>
      </c>
      <c r="M73" s="20">
        <v>40392</v>
      </c>
      <c r="N73" s="21">
        <v>143733</v>
      </c>
      <c r="O73" s="20">
        <v>40588</v>
      </c>
      <c r="P73" s="21">
        <v>118000</v>
      </c>
      <c r="Q73" s="17">
        <f t="shared" si="19"/>
        <v>250</v>
      </c>
      <c r="R73" s="17" t="str">
        <f t="shared" si="33"/>
        <v>0 years, 8 months</v>
      </c>
      <c r="S73" s="17"/>
      <c r="T73" s="17" t="str">
        <f t="shared" si="20"/>
        <v>Refinance</v>
      </c>
      <c r="U73" s="17"/>
      <c r="V73" s="17">
        <f t="shared" si="21"/>
        <v>4191</v>
      </c>
      <c r="W73" s="17" t="str">
        <f t="shared" si="22"/>
        <v>11 years, 5 months</v>
      </c>
      <c r="X73" s="17"/>
      <c r="Y73" s="17"/>
      <c r="Z73" s="22">
        <f t="shared" si="23"/>
        <v>112000</v>
      </c>
      <c r="AA73" s="22">
        <f t="shared" si="34"/>
        <v>112000</v>
      </c>
      <c r="AB73" s="22"/>
      <c r="AC73" s="22"/>
      <c r="AD73" s="22">
        <f t="shared" si="24"/>
        <v>-11000</v>
      </c>
      <c r="AE73" s="22">
        <f t="shared" si="35"/>
        <v>-11000</v>
      </c>
      <c r="AF73" s="22" t="str">
        <f t="shared" si="36"/>
        <v/>
      </c>
      <c r="AG73" s="22" t="str">
        <f t="shared" si="25"/>
        <v/>
      </c>
      <c r="AH73" s="22">
        <f t="shared" si="26"/>
        <v>-11000</v>
      </c>
      <c r="AI73" s="17"/>
      <c r="AJ73" s="17"/>
      <c r="AK73" s="24">
        <f t="shared" si="27"/>
        <v>-25733</v>
      </c>
      <c r="AL73" s="22">
        <f t="shared" si="37"/>
        <v>-25733</v>
      </c>
      <c r="AM73" s="22" t="str">
        <f t="shared" si="38"/>
        <v/>
      </c>
      <c r="AN73" s="22" t="str">
        <f t="shared" si="28"/>
        <v/>
      </c>
      <c r="AO73" s="22">
        <f t="shared" si="29"/>
        <v>-25733</v>
      </c>
      <c r="AP73" s="22"/>
      <c r="AQ73" s="22"/>
      <c r="AR73" s="21">
        <f t="shared" si="30"/>
        <v>101000</v>
      </c>
      <c r="AS73" s="22" t="str">
        <f t="shared" si="39"/>
        <v/>
      </c>
      <c r="AT73" s="22">
        <f t="shared" si="40"/>
        <v>101000</v>
      </c>
      <c r="AU73" s="22" t="str">
        <f t="shared" si="31"/>
        <v/>
      </c>
      <c r="AV73" s="22">
        <f t="shared" si="32"/>
        <v>101000</v>
      </c>
    </row>
    <row r="74" spans="1:48" x14ac:dyDescent="0.2">
      <c r="A74" s="16">
        <v>63</v>
      </c>
      <c r="B74" s="17" t="s">
        <v>278</v>
      </c>
      <c r="C74" s="18" t="s">
        <v>275</v>
      </c>
      <c r="D74" s="18" t="s">
        <v>64</v>
      </c>
      <c r="E74" s="18" t="s">
        <v>279</v>
      </c>
      <c r="F74" s="18" t="s">
        <v>280</v>
      </c>
      <c r="G74" s="18" t="s">
        <v>281</v>
      </c>
      <c r="H74" s="20">
        <v>39715</v>
      </c>
      <c r="I74" s="17">
        <v>197900</v>
      </c>
      <c r="J74" s="20">
        <v>39715</v>
      </c>
      <c r="K74" s="17">
        <v>197900</v>
      </c>
      <c r="L74" s="20">
        <v>40303</v>
      </c>
      <c r="M74" s="20">
        <v>40336</v>
      </c>
      <c r="N74" s="21">
        <v>154228</v>
      </c>
      <c r="O74" s="20">
        <v>40547</v>
      </c>
      <c r="P74" s="21">
        <v>142900</v>
      </c>
      <c r="Q74" s="17">
        <f t="shared" si="19"/>
        <v>244</v>
      </c>
      <c r="R74" s="17" t="str">
        <f t="shared" si="33"/>
        <v>0 years, 8 months</v>
      </c>
      <c r="S74" s="17"/>
      <c r="T74" s="17" t="str">
        <f t="shared" si="20"/>
        <v>Purchase</v>
      </c>
      <c r="U74" s="17"/>
      <c r="V74" s="17" t="str">
        <f t="shared" si="21"/>
        <v/>
      </c>
      <c r="W74" s="17" t="str">
        <f t="shared" si="22"/>
        <v/>
      </c>
      <c r="X74" s="17"/>
      <c r="Y74" s="17"/>
      <c r="Z74" s="22" t="str">
        <f t="shared" si="23"/>
        <v/>
      </c>
      <c r="AA74" s="22" t="str">
        <f t="shared" si="34"/>
        <v/>
      </c>
      <c r="AB74" s="22"/>
      <c r="AC74" s="22"/>
      <c r="AD74" s="22">
        <f t="shared" si="24"/>
        <v>-55000</v>
      </c>
      <c r="AE74" s="22">
        <f t="shared" si="35"/>
        <v>-55000</v>
      </c>
      <c r="AF74" s="22" t="str">
        <f t="shared" si="36"/>
        <v/>
      </c>
      <c r="AG74" s="22">
        <f t="shared" si="25"/>
        <v>-55000</v>
      </c>
      <c r="AH74" s="22" t="str">
        <f t="shared" si="26"/>
        <v/>
      </c>
      <c r="AI74" s="17"/>
      <c r="AJ74" s="17"/>
      <c r="AK74" s="24">
        <f t="shared" si="27"/>
        <v>-11328</v>
      </c>
      <c r="AL74" s="22">
        <f t="shared" si="37"/>
        <v>-11328</v>
      </c>
      <c r="AM74" s="22" t="str">
        <f t="shared" si="38"/>
        <v/>
      </c>
      <c r="AN74" s="22">
        <f t="shared" si="28"/>
        <v>-11328</v>
      </c>
      <c r="AO74" s="22" t="str">
        <f t="shared" si="29"/>
        <v/>
      </c>
      <c r="AP74" s="22"/>
      <c r="AQ74" s="22"/>
      <c r="AR74" s="21">
        <f t="shared" si="30"/>
        <v>-55000</v>
      </c>
      <c r="AS74" s="22">
        <f t="shared" si="39"/>
        <v>-55000</v>
      </c>
      <c r="AT74" s="22" t="str">
        <f t="shared" si="40"/>
        <v/>
      </c>
      <c r="AU74" s="22">
        <f t="shared" si="31"/>
        <v>-55000</v>
      </c>
      <c r="AV74" s="22" t="str">
        <f t="shared" si="32"/>
        <v/>
      </c>
    </row>
    <row r="75" spans="1:48" x14ac:dyDescent="0.2">
      <c r="A75" s="16">
        <v>64</v>
      </c>
      <c r="B75" s="17" t="s">
        <v>68</v>
      </c>
      <c r="C75" s="18" t="s">
        <v>282</v>
      </c>
      <c r="D75" s="18" t="s">
        <v>64</v>
      </c>
      <c r="E75" s="18" t="s">
        <v>85</v>
      </c>
      <c r="F75" s="18" t="s">
        <v>283</v>
      </c>
      <c r="G75" s="18" t="s">
        <v>284</v>
      </c>
      <c r="H75" s="20">
        <v>38188</v>
      </c>
      <c r="I75" s="17">
        <v>195900</v>
      </c>
      <c r="J75" s="20">
        <v>38793</v>
      </c>
      <c r="K75" s="17">
        <v>176000</v>
      </c>
      <c r="L75" s="20">
        <v>40161</v>
      </c>
      <c r="M75" s="20">
        <v>40190</v>
      </c>
      <c r="N75" s="21">
        <v>87723</v>
      </c>
      <c r="O75" s="20">
        <v>40231</v>
      </c>
      <c r="P75" s="21">
        <v>117000</v>
      </c>
      <c r="Q75" s="17">
        <f t="shared" si="19"/>
        <v>70</v>
      </c>
      <c r="R75" s="17" t="str">
        <f t="shared" si="33"/>
        <v>0 years, 2 months</v>
      </c>
      <c r="S75" s="17"/>
      <c r="T75" s="17" t="str">
        <f t="shared" si="20"/>
        <v>Refinance</v>
      </c>
      <c r="U75" s="17"/>
      <c r="V75" s="17">
        <f t="shared" si="21"/>
        <v>605</v>
      </c>
      <c r="W75" s="17" t="str">
        <f t="shared" si="22"/>
        <v>1 years, 7 months</v>
      </c>
      <c r="X75" s="17"/>
      <c r="Y75" s="17"/>
      <c r="Z75" s="22">
        <f t="shared" si="23"/>
        <v>-19900</v>
      </c>
      <c r="AA75" s="22" t="str">
        <f t="shared" si="34"/>
        <v/>
      </c>
      <c r="AB75" s="22"/>
      <c r="AC75" s="22"/>
      <c r="AD75" s="22">
        <f t="shared" si="24"/>
        <v>-59000</v>
      </c>
      <c r="AE75" s="22">
        <f t="shared" si="35"/>
        <v>-59000</v>
      </c>
      <c r="AF75" s="22" t="str">
        <f t="shared" si="36"/>
        <v/>
      </c>
      <c r="AG75" s="22" t="str">
        <f t="shared" si="25"/>
        <v/>
      </c>
      <c r="AH75" s="22">
        <f t="shared" si="26"/>
        <v>-59000</v>
      </c>
      <c r="AI75" s="17"/>
      <c r="AJ75" s="17"/>
      <c r="AK75" s="24">
        <f t="shared" si="27"/>
        <v>29277</v>
      </c>
      <c r="AL75" s="22" t="str">
        <f t="shared" si="37"/>
        <v/>
      </c>
      <c r="AM75" s="22">
        <f t="shared" si="38"/>
        <v>29277</v>
      </c>
      <c r="AN75" s="22" t="str">
        <f t="shared" si="28"/>
        <v/>
      </c>
      <c r="AO75" s="22">
        <f t="shared" si="29"/>
        <v>29277</v>
      </c>
      <c r="AP75" s="22"/>
      <c r="AQ75" s="22"/>
      <c r="AR75" s="21">
        <f t="shared" si="30"/>
        <v>-78900</v>
      </c>
      <c r="AS75" s="22">
        <f t="shared" si="39"/>
        <v>-78900</v>
      </c>
      <c r="AT75" s="22" t="str">
        <f t="shared" si="40"/>
        <v/>
      </c>
      <c r="AU75" s="22" t="str">
        <f t="shared" si="31"/>
        <v/>
      </c>
      <c r="AV75" s="22">
        <f t="shared" si="32"/>
        <v>-78900</v>
      </c>
    </row>
    <row r="76" spans="1:48" x14ac:dyDescent="0.2">
      <c r="A76" s="16">
        <v>65</v>
      </c>
      <c r="B76" s="17" t="s">
        <v>285</v>
      </c>
      <c r="C76" s="18" t="s">
        <v>286</v>
      </c>
      <c r="D76" s="18" t="s">
        <v>64</v>
      </c>
      <c r="E76" s="18" t="s">
        <v>65</v>
      </c>
      <c r="F76" s="18" t="s">
        <v>287</v>
      </c>
      <c r="G76" s="18" t="s">
        <v>288</v>
      </c>
      <c r="H76" s="20">
        <v>38988</v>
      </c>
      <c r="I76" s="17">
        <v>299900</v>
      </c>
      <c r="J76" s="20">
        <v>38988</v>
      </c>
      <c r="K76" s="17">
        <v>239920</v>
      </c>
      <c r="L76" s="20">
        <v>40134</v>
      </c>
      <c r="M76" s="20">
        <v>40269</v>
      </c>
      <c r="N76" s="21">
        <v>160000</v>
      </c>
      <c r="O76" s="20">
        <v>40353</v>
      </c>
      <c r="P76" s="21">
        <v>225100</v>
      </c>
      <c r="Q76" s="17">
        <f t="shared" ref="Q76:Q125" si="41">_xlfn.DAYS(O76,L76)</f>
        <v>219</v>
      </c>
      <c r="R76" s="17" t="str">
        <f t="shared" si="33"/>
        <v>0 years, 7 months</v>
      </c>
      <c r="S76" s="17"/>
      <c r="T76" s="17" t="str">
        <f t="shared" ref="T76:T125" si="42">IF(H76=J76,"Purchase","Refinance")</f>
        <v>Purchase</v>
      </c>
      <c r="U76" s="17"/>
      <c r="V76" s="17" t="str">
        <f t="shared" ref="V76:V125" si="43">IF(H76&lt;&gt;J76,_xlfn.DAYS(J76,H76),"")</f>
        <v/>
      </c>
      <c r="W76" s="17" t="str">
        <f t="shared" ref="W76:W125" si="44">IF(H76&lt;&gt;J76,TEXT(_xlfn.FLOOR.MATH(V76/365.25),"0")&amp;" years, "&amp;TEXT(_xlfn.FLOOR.MATH(MOD(V76,365.25)/30.4167),"0")&amp;" months","")</f>
        <v/>
      </c>
      <c r="X76" s="17"/>
      <c r="Y76" s="17"/>
      <c r="Z76" s="22" t="str">
        <f t="shared" ref="Z76:Z125" si="45">IFERROR(IF(H76&lt;&gt;J76,K76-I76,""),"unknown")</f>
        <v/>
      </c>
      <c r="AA76" s="22" t="str">
        <f t="shared" si="34"/>
        <v/>
      </c>
      <c r="AB76" s="22"/>
      <c r="AC76" s="22"/>
      <c r="AD76" s="22">
        <f t="shared" ref="AD76:AD125" si="46">P76-K76</f>
        <v>-14820</v>
      </c>
      <c r="AE76" s="22">
        <f t="shared" si="35"/>
        <v>-14820</v>
      </c>
      <c r="AF76" s="22" t="str">
        <f t="shared" si="36"/>
        <v/>
      </c>
      <c r="AG76" s="22">
        <f t="shared" ref="AG76:AG125" si="47">IF(H76=J76,P76-K76,"")</f>
        <v>-14820</v>
      </c>
      <c r="AH76" s="22" t="str">
        <f t="shared" ref="AH76:AH125" si="48">IF(H76&lt;&gt;J76,P76-K76,"")</f>
        <v/>
      </c>
      <c r="AI76" s="17"/>
      <c r="AJ76" s="17"/>
      <c r="AK76" s="24">
        <f t="shared" ref="AK76:AK125" si="49">P76-N76</f>
        <v>65100</v>
      </c>
      <c r="AL76" s="22" t="str">
        <f t="shared" si="37"/>
        <v/>
      </c>
      <c r="AM76" s="22">
        <f t="shared" si="38"/>
        <v>65100</v>
      </c>
      <c r="AN76" s="22">
        <f t="shared" ref="AN76:AN125" si="50">IF(H76=J76, AK76,"")</f>
        <v>65100</v>
      </c>
      <c r="AO76" s="22" t="str">
        <f t="shared" ref="AO76:AO125" si="51">IF(H76&lt;&gt;J76, AK76,"")</f>
        <v/>
      </c>
      <c r="AP76" s="22"/>
      <c r="AQ76" s="22"/>
      <c r="AR76" s="21">
        <f t="shared" ref="AR76:AR125" si="52">IFERROR(P76-I76,"")</f>
        <v>-74800</v>
      </c>
      <c r="AS76" s="22">
        <f t="shared" si="39"/>
        <v>-74800</v>
      </c>
      <c r="AT76" s="22" t="str">
        <f t="shared" si="40"/>
        <v/>
      </c>
      <c r="AU76" s="22">
        <f t="shared" ref="AU76:AU125" si="53">IF(H76=J76, AR76,"")</f>
        <v>-74800</v>
      </c>
      <c r="AV76" s="22" t="str">
        <f t="shared" ref="AV76:AV125" si="54">IF(H76&lt;&gt;J76, AR76,"")</f>
        <v/>
      </c>
    </row>
    <row r="77" spans="1:48" x14ac:dyDescent="0.2">
      <c r="A77" s="16">
        <v>66</v>
      </c>
      <c r="B77" s="17" t="s">
        <v>279</v>
      </c>
      <c r="C77" s="18" t="s">
        <v>289</v>
      </c>
      <c r="D77" s="18" t="s">
        <v>74</v>
      </c>
      <c r="E77" s="18" t="s">
        <v>65</v>
      </c>
      <c r="F77" s="18" t="s">
        <v>290</v>
      </c>
      <c r="G77" s="18" t="s">
        <v>141</v>
      </c>
      <c r="H77" s="20">
        <v>35061</v>
      </c>
      <c r="I77" s="17">
        <v>123000</v>
      </c>
      <c r="J77" s="20">
        <v>38309</v>
      </c>
      <c r="K77" s="17">
        <v>252750</v>
      </c>
      <c r="L77" s="20">
        <v>40100</v>
      </c>
      <c r="M77" s="20">
        <v>40106</v>
      </c>
      <c r="N77" s="21">
        <v>174250</v>
      </c>
      <c r="O77" s="20">
        <v>40574</v>
      </c>
      <c r="P77" s="21">
        <v>195000</v>
      </c>
      <c r="Q77" s="17">
        <f t="shared" si="41"/>
        <v>474</v>
      </c>
      <c r="R77" s="17" t="str">
        <f t="shared" ref="R77:R125" si="55">TEXT(_xlfn.FLOOR.MATH(Q77/365.25),"0")&amp;" years, "&amp;TEXT(_xlfn.FLOOR.MATH(MOD(Q77,365.25)/30.4167),"0")&amp;" months"</f>
        <v>1 years, 3 months</v>
      </c>
      <c r="S77" s="17"/>
      <c r="T77" s="17" t="str">
        <f t="shared" si="42"/>
        <v>Refinance</v>
      </c>
      <c r="U77" s="17"/>
      <c r="V77" s="17">
        <f t="shared" si="43"/>
        <v>3248</v>
      </c>
      <c r="W77" s="17" t="str">
        <f t="shared" si="44"/>
        <v>8 years, 10 months</v>
      </c>
      <c r="X77" s="17"/>
      <c r="Y77" s="17"/>
      <c r="Z77" s="22">
        <f t="shared" si="45"/>
        <v>129750</v>
      </c>
      <c r="AA77" s="22">
        <f t="shared" ref="AA77:AA125" si="56">IFERROR(IF(Z77&gt;0,Z77,""),"unknown")</f>
        <v>129750</v>
      </c>
      <c r="AB77" s="22"/>
      <c r="AC77" s="22"/>
      <c r="AD77" s="22">
        <f t="shared" si="46"/>
        <v>-57750</v>
      </c>
      <c r="AE77" s="22">
        <f t="shared" ref="AE77:AE125" si="57">IF(AD77&lt;0,AD77,"")</f>
        <v>-57750</v>
      </c>
      <c r="AF77" s="22" t="str">
        <f t="shared" ref="AF77:AF125" si="58">IF(AD77&gt;0,AD77,"")</f>
        <v/>
      </c>
      <c r="AG77" s="22" t="str">
        <f t="shared" si="47"/>
        <v/>
      </c>
      <c r="AH77" s="22">
        <f t="shared" si="48"/>
        <v>-57750</v>
      </c>
      <c r="AI77" s="17"/>
      <c r="AJ77" s="17"/>
      <c r="AK77" s="24">
        <f t="shared" si="49"/>
        <v>20750</v>
      </c>
      <c r="AL77" s="22" t="str">
        <f t="shared" ref="AL77:AL125" si="59">IF(AK77&lt;0,AK77,"")</f>
        <v/>
      </c>
      <c r="AM77" s="22">
        <f t="shared" ref="AM77:AM125" si="60">IF(AK77&gt;0,AK77,"")</f>
        <v>20750</v>
      </c>
      <c r="AN77" s="22" t="str">
        <f t="shared" si="50"/>
        <v/>
      </c>
      <c r="AO77" s="22">
        <f t="shared" si="51"/>
        <v>20750</v>
      </c>
      <c r="AP77" s="22"/>
      <c r="AQ77" s="22"/>
      <c r="AR77" s="21">
        <f t="shared" si="52"/>
        <v>72000</v>
      </c>
      <c r="AS77" s="22" t="str">
        <f t="shared" ref="AS77:AS125" si="61">IF(AR77&lt;0,AR77,"")</f>
        <v/>
      </c>
      <c r="AT77" s="22">
        <f t="shared" ref="AT77:AT125" si="62">IF(AR77&gt;0,AR77,"")</f>
        <v>72000</v>
      </c>
      <c r="AU77" s="22" t="str">
        <f t="shared" si="53"/>
        <v/>
      </c>
      <c r="AV77" s="22">
        <f t="shared" si="54"/>
        <v>72000</v>
      </c>
    </row>
    <row r="78" spans="1:48" x14ac:dyDescent="0.2">
      <c r="A78" s="16">
        <v>67</v>
      </c>
      <c r="B78" s="17" t="s">
        <v>291</v>
      </c>
      <c r="C78" s="18" t="s">
        <v>292</v>
      </c>
      <c r="D78" s="18" t="s">
        <v>64</v>
      </c>
      <c r="E78" s="18" t="s">
        <v>65</v>
      </c>
      <c r="F78" s="18" t="s">
        <v>293</v>
      </c>
      <c r="G78" s="18" t="s">
        <v>101</v>
      </c>
      <c r="H78" s="20">
        <v>37071</v>
      </c>
      <c r="I78" s="17">
        <v>202000</v>
      </c>
      <c r="J78" s="20">
        <v>37071</v>
      </c>
      <c r="K78" s="17">
        <v>198879</v>
      </c>
      <c r="L78" s="20">
        <v>39825</v>
      </c>
      <c r="M78" s="20">
        <v>40177</v>
      </c>
      <c r="N78" s="21">
        <v>228377</v>
      </c>
      <c r="O78" s="20">
        <v>40490</v>
      </c>
      <c r="P78" s="21">
        <v>110000</v>
      </c>
      <c r="Q78" s="17">
        <f t="shared" si="41"/>
        <v>665</v>
      </c>
      <c r="R78" s="17" t="str">
        <f t="shared" si="55"/>
        <v>1 years, 9 months</v>
      </c>
      <c r="S78" s="17"/>
      <c r="T78" s="17" t="str">
        <f t="shared" si="42"/>
        <v>Purchase</v>
      </c>
      <c r="U78" s="17"/>
      <c r="V78" s="17" t="str">
        <f t="shared" si="43"/>
        <v/>
      </c>
      <c r="W78" s="17" t="str">
        <f t="shared" si="44"/>
        <v/>
      </c>
      <c r="X78" s="17"/>
      <c r="Y78" s="17"/>
      <c r="Z78" s="22" t="str">
        <f t="shared" si="45"/>
        <v/>
      </c>
      <c r="AA78" s="22" t="str">
        <f t="shared" si="56"/>
        <v/>
      </c>
      <c r="AB78" s="22"/>
      <c r="AC78" s="22"/>
      <c r="AD78" s="22">
        <f t="shared" si="46"/>
        <v>-88879</v>
      </c>
      <c r="AE78" s="22">
        <f t="shared" si="57"/>
        <v>-88879</v>
      </c>
      <c r="AF78" s="22" t="str">
        <f t="shared" si="58"/>
        <v/>
      </c>
      <c r="AG78" s="22">
        <f t="shared" si="47"/>
        <v>-88879</v>
      </c>
      <c r="AH78" s="22" t="str">
        <f t="shared" si="48"/>
        <v/>
      </c>
      <c r="AI78" s="17"/>
      <c r="AJ78" s="17"/>
      <c r="AK78" s="24">
        <f t="shared" si="49"/>
        <v>-118377</v>
      </c>
      <c r="AL78" s="22">
        <f t="shared" si="59"/>
        <v>-118377</v>
      </c>
      <c r="AM78" s="22" t="str">
        <f t="shared" si="60"/>
        <v/>
      </c>
      <c r="AN78" s="22">
        <f t="shared" si="50"/>
        <v>-118377</v>
      </c>
      <c r="AO78" s="22" t="str">
        <f t="shared" si="51"/>
        <v/>
      </c>
      <c r="AP78" s="22"/>
      <c r="AQ78" s="22"/>
      <c r="AR78" s="21">
        <f t="shared" si="52"/>
        <v>-92000</v>
      </c>
      <c r="AS78" s="22">
        <f t="shared" si="61"/>
        <v>-92000</v>
      </c>
      <c r="AT78" s="22" t="str">
        <f t="shared" si="62"/>
        <v/>
      </c>
      <c r="AU78" s="22">
        <f t="shared" si="53"/>
        <v>-92000</v>
      </c>
      <c r="AV78" s="22" t="str">
        <f t="shared" si="54"/>
        <v/>
      </c>
    </row>
    <row r="79" spans="1:48" x14ac:dyDescent="0.2">
      <c r="A79" s="16">
        <v>68</v>
      </c>
      <c r="B79" s="17">
        <v>96</v>
      </c>
      <c r="C79" s="18" t="s">
        <v>294</v>
      </c>
      <c r="D79" s="18" t="s">
        <v>295</v>
      </c>
      <c r="E79" s="18"/>
      <c r="F79" s="18"/>
      <c r="G79" s="18" t="s">
        <v>296</v>
      </c>
      <c r="H79" s="20">
        <v>36783</v>
      </c>
      <c r="I79" s="25">
        <v>142000</v>
      </c>
      <c r="J79" s="20">
        <v>39220</v>
      </c>
      <c r="K79" s="25">
        <v>212000</v>
      </c>
      <c r="L79" s="20">
        <v>41800</v>
      </c>
      <c r="M79" s="20">
        <v>41940</v>
      </c>
      <c r="N79" s="25">
        <v>132594</v>
      </c>
      <c r="O79" s="20">
        <v>42088</v>
      </c>
      <c r="P79" s="25">
        <v>124000</v>
      </c>
      <c r="Q79" s="17">
        <f t="shared" si="41"/>
        <v>288</v>
      </c>
      <c r="R79" s="17" t="str">
        <f t="shared" si="55"/>
        <v>0 years, 9 months</v>
      </c>
      <c r="S79" s="17"/>
      <c r="T79" s="17" t="str">
        <f t="shared" si="42"/>
        <v>Refinance</v>
      </c>
      <c r="U79" s="17"/>
      <c r="V79" s="17">
        <f t="shared" si="43"/>
        <v>2437</v>
      </c>
      <c r="W79" s="17" t="str">
        <f t="shared" si="44"/>
        <v>6 years, 8 months</v>
      </c>
      <c r="X79" s="17"/>
      <c r="Y79" s="17"/>
      <c r="Z79" s="22">
        <f t="shared" si="45"/>
        <v>70000</v>
      </c>
      <c r="AA79" s="22">
        <f t="shared" si="56"/>
        <v>70000</v>
      </c>
      <c r="AB79" s="22"/>
      <c r="AC79" s="22"/>
      <c r="AD79" s="22">
        <f t="shared" si="46"/>
        <v>-88000</v>
      </c>
      <c r="AE79" s="22">
        <f t="shared" si="57"/>
        <v>-88000</v>
      </c>
      <c r="AF79" s="22" t="str">
        <f t="shared" si="58"/>
        <v/>
      </c>
      <c r="AG79" s="22" t="str">
        <f t="shared" si="47"/>
        <v/>
      </c>
      <c r="AH79" s="22">
        <f t="shared" si="48"/>
        <v>-88000</v>
      </c>
      <c r="AI79" s="17"/>
      <c r="AJ79" s="17"/>
      <c r="AK79" s="24">
        <f t="shared" si="49"/>
        <v>-8594</v>
      </c>
      <c r="AL79" s="22">
        <f t="shared" si="59"/>
        <v>-8594</v>
      </c>
      <c r="AM79" s="22" t="str">
        <f t="shared" si="60"/>
        <v/>
      </c>
      <c r="AN79" s="22" t="str">
        <f t="shared" si="50"/>
        <v/>
      </c>
      <c r="AO79" s="22">
        <f t="shared" si="51"/>
        <v>-8594</v>
      </c>
      <c r="AP79" s="22"/>
      <c r="AQ79" s="22"/>
      <c r="AR79" s="21">
        <f t="shared" si="52"/>
        <v>-18000</v>
      </c>
      <c r="AS79" s="22">
        <f t="shared" si="61"/>
        <v>-18000</v>
      </c>
      <c r="AT79" s="22" t="str">
        <f t="shared" si="62"/>
        <v/>
      </c>
      <c r="AU79" s="22" t="str">
        <f t="shared" si="53"/>
        <v/>
      </c>
      <c r="AV79" s="22">
        <f t="shared" si="54"/>
        <v>-18000</v>
      </c>
    </row>
    <row r="80" spans="1:48" x14ac:dyDescent="0.2">
      <c r="A80" s="16">
        <v>69</v>
      </c>
      <c r="B80" s="17" t="s">
        <v>297</v>
      </c>
      <c r="C80" s="18" t="s">
        <v>298</v>
      </c>
      <c r="D80" s="18" t="s">
        <v>64</v>
      </c>
      <c r="E80" s="18" t="s">
        <v>85</v>
      </c>
      <c r="F80" s="18" t="s">
        <v>299</v>
      </c>
      <c r="G80" s="18" t="s">
        <v>300</v>
      </c>
      <c r="H80" s="20">
        <v>38317</v>
      </c>
      <c r="I80" s="17">
        <v>226900</v>
      </c>
      <c r="J80" s="20">
        <v>38317</v>
      </c>
      <c r="K80" s="17">
        <v>221500</v>
      </c>
      <c r="L80" s="20">
        <v>40688</v>
      </c>
      <c r="M80" s="20">
        <v>40721</v>
      </c>
      <c r="N80" s="21">
        <v>254270</v>
      </c>
      <c r="O80" s="20">
        <v>40906</v>
      </c>
      <c r="P80" s="21">
        <v>124035</v>
      </c>
      <c r="Q80" s="17">
        <f t="shared" si="41"/>
        <v>218</v>
      </c>
      <c r="R80" s="17" t="str">
        <f t="shared" si="55"/>
        <v>0 years, 7 months</v>
      </c>
      <c r="S80" s="17"/>
      <c r="T80" s="17" t="str">
        <f t="shared" si="42"/>
        <v>Purchase</v>
      </c>
      <c r="U80" s="17"/>
      <c r="V80" s="17" t="str">
        <f t="shared" si="43"/>
        <v/>
      </c>
      <c r="W80" s="17" t="str">
        <f t="shared" si="44"/>
        <v/>
      </c>
      <c r="X80" s="17"/>
      <c r="Y80" s="17"/>
      <c r="Z80" s="22" t="str">
        <f t="shared" si="45"/>
        <v/>
      </c>
      <c r="AA80" s="22" t="str">
        <f t="shared" si="56"/>
        <v/>
      </c>
      <c r="AB80" s="22"/>
      <c r="AC80" s="22"/>
      <c r="AD80" s="22">
        <f t="shared" si="46"/>
        <v>-97465</v>
      </c>
      <c r="AE80" s="22">
        <f t="shared" si="57"/>
        <v>-97465</v>
      </c>
      <c r="AF80" s="22" t="str">
        <f t="shared" si="58"/>
        <v/>
      </c>
      <c r="AG80" s="22">
        <f t="shared" si="47"/>
        <v>-97465</v>
      </c>
      <c r="AH80" s="22" t="str">
        <f t="shared" si="48"/>
        <v/>
      </c>
      <c r="AI80" s="17"/>
      <c r="AJ80" s="17"/>
      <c r="AK80" s="24">
        <f t="shared" si="49"/>
        <v>-130235</v>
      </c>
      <c r="AL80" s="22">
        <f t="shared" si="59"/>
        <v>-130235</v>
      </c>
      <c r="AM80" s="22" t="str">
        <f t="shared" si="60"/>
        <v/>
      </c>
      <c r="AN80" s="22">
        <f t="shared" si="50"/>
        <v>-130235</v>
      </c>
      <c r="AO80" s="22" t="str">
        <f t="shared" si="51"/>
        <v/>
      </c>
      <c r="AP80" s="22"/>
      <c r="AQ80" s="22"/>
      <c r="AR80" s="21">
        <f t="shared" si="52"/>
        <v>-102865</v>
      </c>
      <c r="AS80" s="22">
        <f t="shared" si="61"/>
        <v>-102865</v>
      </c>
      <c r="AT80" s="22" t="str">
        <f t="shared" si="62"/>
        <v/>
      </c>
      <c r="AU80" s="22">
        <f t="shared" si="53"/>
        <v>-102865</v>
      </c>
      <c r="AV80" s="22" t="str">
        <f t="shared" si="54"/>
        <v/>
      </c>
    </row>
    <row r="81" spans="1:48" x14ac:dyDescent="0.2">
      <c r="A81" s="16">
        <v>70</v>
      </c>
      <c r="B81" s="17" t="s">
        <v>301</v>
      </c>
      <c r="C81" s="18" t="s">
        <v>298</v>
      </c>
      <c r="D81" s="18" t="s">
        <v>64</v>
      </c>
      <c r="E81" s="18" t="s">
        <v>210</v>
      </c>
      <c r="F81" s="18" t="s">
        <v>302</v>
      </c>
      <c r="G81" s="18" t="s">
        <v>303</v>
      </c>
      <c r="H81" s="20">
        <v>38560</v>
      </c>
      <c r="I81" s="17">
        <v>220000</v>
      </c>
      <c r="J81" s="20">
        <v>38560</v>
      </c>
      <c r="K81" s="17">
        <v>176000</v>
      </c>
      <c r="L81" s="20">
        <v>39952</v>
      </c>
      <c r="M81" s="20">
        <v>40086</v>
      </c>
      <c r="N81" s="21">
        <v>144320</v>
      </c>
      <c r="O81" s="20">
        <v>40249</v>
      </c>
      <c r="P81" s="21">
        <v>143000</v>
      </c>
      <c r="Q81" s="17">
        <f t="shared" si="41"/>
        <v>297</v>
      </c>
      <c r="R81" s="17" t="str">
        <f t="shared" si="55"/>
        <v>0 years, 9 months</v>
      </c>
      <c r="S81" s="17"/>
      <c r="T81" s="17" t="str">
        <f t="shared" si="42"/>
        <v>Purchase</v>
      </c>
      <c r="U81" s="17"/>
      <c r="V81" s="17" t="str">
        <f t="shared" si="43"/>
        <v/>
      </c>
      <c r="W81" s="17" t="str">
        <f t="shared" si="44"/>
        <v/>
      </c>
      <c r="X81" s="17"/>
      <c r="Y81" s="17"/>
      <c r="Z81" s="22" t="str">
        <f t="shared" si="45"/>
        <v/>
      </c>
      <c r="AA81" s="22" t="str">
        <f t="shared" si="56"/>
        <v/>
      </c>
      <c r="AB81" s="22"/>
      <c r="AC81" s="22"/>
      <c r="AD81" s="22">
        <f t="shared" si="46"/>
        <v>-33000</v>
      </c>
      <c r="AE81" s="22">
        <f t="shared" si="57"/>
        <v>-33000</v>
      </c>
      <c r="AF81" s="22" t="str">
        <f t="shared" si="58"/>
        <v/>
      </c>
      <c r="AG81" s="22">
        <f t="shared" si="47"/>
        <v>-33000</v>
      </c>
      <c r="AH81" s="22" t="str">
        <f t="shared" si="48"/>
        <v/>
      </c>
      <c r="AI81" s="17"/>
      <c r="AJ81" s="17"/>
      <c r="AK81" s="24">
        <f t="shared" si="49"/>
        <v>-1320</v>
      </c>
      <c r="AL81" s="22">
        <f t="shared" si="59"/>
        <v>-1320</v>
      </c>
      <c r="AM81" s="22" t="str">
        <f t="shared" si="60"/>
        <v/>
      </c>
      <c r="AN81" s="22">
        <f t="shared" si="50"/>
        <v>-1320</v>
      </c>
      <c r="AO81" s="22" t="str">
        <f t="shared" si="51"/>
        <v/>
      </c>
      <c r="AP81" s="22"/>
      <c r="AQ81" s="22"/>
      <c r="AR81" s="21">
        <f t="shared" si="52"/>
        <v>-77000</v>
      </c>
      <c r="AS81" s="22">
        <f t="shared" si="61"/>
        <v>-77000</v>
      </c>
      <c r="AT81" s="22" t="str">
        <f t="shared" si="62"/>
        <v/>
      </c>
      <c r="AU81" s="22">
        <f t="shared" si="53"/>
        <v>-77000</v>
      </c>
      <c r="AV81" s="22" t="str">
        <f t="shared" si="54"/>
        <v/>
      </c>
    </row>
    <row r="82" spans="1:48" x14ac:dyDescent="0.2">
      <c r="A82" s="16">
        <v>71</v>
      </c>
      <c r="B82" s="17" t="s">
        <v>304</v>
      </c>
      <c r="C82" s="18" t="s">
        <v>298</v>
      </c>
      <c r="D82" s="18" t="s">
        <v>64</v>
      </c>
      <c r="E82" s="18"/>
      <c r="F82" s="18"/>
      <c r="G82" s="18"/>
      <c r="H82" s="20">
        <v>37883</v>
      </c>
      <c r="I82" s="25">
        <v>286000</v>
      </c>
      <c r="J82" s="20">
        <v>37883</v>
      </c>
      <c r="K82" s="25">
        <v>243100</v>
      </c>
      <c r="L82" s="20">
        <v>40476</v>
      </c>
      <c r="M82" s="20">
        <v>40617</v>
      </c>
      <c r="N82" s="25">
        <v>208852</v>
      </c>
      <c r="O82" s="20">
        <v>40746</v>
      </c>
      <c r="P82" s="25">
        <v>190500</v>
      </c>
      <c r="Q82" s="17">
        <f t="shared" si="41"/>
        <v>270</v>
      </c>
      <c r="R82" s="17" t="str">
        <f t="shared" si="55"/>
        <v>0 years, 8 months</v>
      </c>
      <c r="S82" s="17"/>
      <c r="T82" s="17" t="str">
        <f t="shared" si="42"/>
        <v>Purchase</v>
      </c>
      <c r="U82" s="17"/>
      <c r="V82" s="17" t="str">
        <f t="shared" si="43"/>
        <v/>
      </c>
      <c r="W82" s="17" t="str">
        <f t="shared" si="44"/>
        <v/>
      </c>
      <c r="X82" s="17"/>
      <c r="Y82" s="17"/>
      <c r="Z82" s="22" t="str">
        <f t="shared" si="45"/>
        <v/>
      </c>
      <c r="AA82" s="22" t="str">
        <f t="shared" si="56"/>
        <v/>
      </c>
      <c r="AB82" s="22"/>
      <c r="AC82" s="22"/>
      <c r="AD82" s="22">
        <f t="shared" si="46"/>
        <v>-52600</v>
      </c>
      <c r="AE82" s="22">
        <f t="shared" si="57"/>
        <v>-52600</v>
      </c>
      <c r="AF82" s="22" t="str">
        <f t="shared" si="58"/>
        <v/>
      </c>
      <c r="AG82" s="22">
        <f t="shared" si="47"/>
        <v>-52600</v>
      </c>
      <c r="AH82" s="22" t="str">
        <f t="shared" si="48"/>
        <v/>
      </c>
      <c r="AI82" s="17"/>
      <c r="AJ82" s="17"/>
      <c r="AK82" s="24">
        <f t="shared" si="49"/>
        <v>-18352</v>
      </c>
      <c r="AL82" s="22">
        <f t="shared" si="59"/>
        <v>-18352</v>
      </c>
      <c r="AM82" s="22" t="str">
        <f t="shared" si="60"/>
        <v/>
      </c>
      <c r="AN82" s="22">
        <f t="shared" si="50"/>
        <v>-18352</v>
      </c>
      <c r="AO82" s="22" t="str">
        <f t="shared" si="51"/>
        <v/>
      </c>
      <c r="AP82" s="22"/>
      <c r="AQ82" s="22"/>
      <c r="AR82" s="21">
        <f t="shared" si="52"/>
        <v>-95500</v>
      </c>
      <c r="AS82" s="22">
        <f t="shared" si="61"/>
        <v>-95500</v>
      </c>
      <c r="AT82" s="22" t="str">
        <f t="shared" si="62"/>
        <v/>
      </c>
      <c r="AU82" s="22">
        <f t="shared" si="53"/>
        <v>-95500</v>
      </c>
      <c r="AV82" s="22" t="str">
        <f t="shared" si="54"/>
        <v/>
      </c>
    </row>
    <row r="83" spans="1:48" x14ac:dyDescent="0.2">
      <c r="A83" s="16">
        <v>72</v>
      </c>
      <c r="B83" s="17" t="s">
        <v>305</v>
      </c>
      <c r="C83" s="18" t="s">
        <v>306</v>
      </c>
      <c r="D83" s="18" t="s">
        <v>64</v>
      </c>
      <c r="E83" s="18" t="s">
        <v>65</v>
      </c>
      <c r="F83" s="18" t="s">
        <v>307</v>
      </c>
      <c r="G83" s="18" t="s">
        <v>308</v>
      </c>
      <c r="H83" s="20">
        <v>37862</v>
      </c>
      <c r="I83" s="17">
        <v>253000</v>
      </c>
      <c r="J83" s="20">
        <v>37862</v>
      </c>
      <c r="K83" s="17">
        <v>240350</v>
      </c>
      <c r="L83" s="20">
        <v>40483</v>
      </c>
      <c r="M83" s="20">
        <v>40500</v>
      </c>
      <c r="N83" s="21">
        <v>254363</v>
      </c>
      <c r="O83" s="20">
        <v>40500</v>
      </c>
      <c r="P83" s="21">
        <v>152000</v>
      </c>
      <c r="Q83" s="17">
        <f t="shared" si="41"/>
        <v>17</v>
      </c>
      <c r="R83" s="17" t="str">
        <f t="shared" si="55"/>
        <v>0 years, 0 months</v>
      </c>
      <c r="S83" s="17"/>
      <c r="T83" s="17" t="str">
        <f t="shared" si="42"/>
        <v>Purchase</v>
      </c>
      <c r="U83" s="17"/>
      <c r="V83" s="17" t="str">
        <f t="shared" si="43"/>
        <v/>
      </c>
      <c r="W83" s="17" t="str">
        <f t="shared" si="44"/>
        <v/>
      </c>
      <c r="X83" s="17"/>
      <c r="Y83" s="17"/>
      <c r="Z83" s="22" t="str">
        <f t="shared" si="45"/>
        <v/>
      </c>
      <c r="AA83" s="22" t="str">
        <f t="shared" si="56"/>
        <v/>
      </c>
      <c r="AB83" s="22"/>
      <c r="AC83" s="22"/>
      <c r="AD83" s="22">
        <f t="shared" si="46"/>
        <v>-88350</v>
      </c>
      <c r="AE83" s="22">
        <f t="shared" si="57"/>
        <v>-88350</v>
      </c>
      <c r="AF83" s="22" t="str">
        <f t="shared" si="58"/>
        <v/>
      </c>
      <c r="AG83" s="22">
        <f t="shared" si="47"/>
        <v>-88350</v>
      </c>
      <c r="AH83" s="22" t="str">
        <f t="shared" si="48"/>
        <v/>
      </c>
      <c r="AI83" s="17"/>
      <c r="AJ83" s="17"/>
      <c r="AK83" s="24">
        <f t="shared" si="49"/>
        <v>-102363</v>
      </c>
      <c r="AL83" s="22">
        <f t="shared" si="59"/>
        <v>-102363</v>
      </c>
      <c r="AM83" s="22" t="str">
        <f t="shared" si="60"/>
        <v/>
      </c>
      <c r="AN83" s="22">
        <f t="shared" si="50"/>
        <v>-102363</v>
      </c>
      <c r="AO83" s="22" t="str">
        <f t="shared" si="51"/>
        <v/>
      </c>
      <c r="AP83" s="22"/>
      <c r="AQ83" s="22"/>
      <c r="AR83" s="21">
        <f t="shared" si="52"/>
        <v>-101000</v>
      </c>
      <c r="AS83" s="22">
        <f t="shared" si="61"/>
        <v>-101000</v>
      </c>
      <c r="AT83" s="22" t="str">
        <f t="shared" si="62"/>
        <v/>
      </c>
      <c r="AU83" s="22">
        <f t="shared" si="53"/>
        <v>-101000</v>
      </c>
      <c r="AV83" s="22" t="str">
        <f t="shared" si="54"/>
        <v/>
      </c>
    </row>
    <row r="84" spans="1:48" x14ac:dyDescent="0.2">
      <c r="A84" s="16">
        <v>73</v>
      </c>
      <c r="B84" s="17" t="s">
        <v>309</v>
      </c>
      <c r="C84" s="18" t="s">
        <v>310</v>
      </c>
      <c r="D84" s="18" t="s">
        <v>74</v>
      </c>
      <c r="E84" s="18" t="s">
        <v>65</v>
      </c>
      <c r="F84" s="18" t="s">
        <v>311</v>
      </c>
      <c r="G84" s="18" t="s">
        <v>312</v>
      </c>
      <c r="H84" s="20">
        <v>34194</v>
      </c>
      <c r="I84" s="17">
        <v>100000</v>
      </c>
      <c r="J84" s="20">
        <v>38440</v>
      </c>
      <c r="K84" s="17">
        <v>215000</v>
      </c>
      <c r="L84" s="20">
        <v>40756</v>
      </c>
      <c r="M84" s="20">
        <v>40996</v>
      </c>
      <c r="N84" s="21">
        <v>229500</v>
      </c>
      <c r="O84" s="20">
        <v>41026</v>
      </c>
      <c r="P84" s="21">
        <v>232000</v>
      </c>
      <c r="Q84" s="17">
        <f t="shared" si="41"/>
        <v>270</v>
      </c>
      <c r="R84" s="17" t="str">
        <f t="shared" si="55"/>
        <v>0 years, 8 months</v>
      </c>
      <c r="S84" s="17"/>
      <c r="T84" s="17" t="str">
        <f t="shared" si="42"/>
        <v>Refinance</v>
      </c>
      <c r="U84" s="17"/>
      <c r="V84" s="17">
        <f t="shared" si="43"/>
        <v>4246</v>
      </c>
      <c r="W84" s="17" t="str">
        <f t="shared" si="44"/>
        <v>11 years, 7 months</v>
      </c>
      <c r="X84" s="17"/>
      <c r="Y84" s="17"/>
      <c r="Z84" s="22">
        <f t="shared" si="45"/>
        <v>115000</v>
      </c>
      <c r="AA84" s="22">
        <f t="shared" si="56"/>
        <v>115000</v>
      </c>
      <c r="AB84" s="22"/>
      <c r="AC84" s="22"/>
      <c r="AD84" s="22">
        <f t="shared" si="46"/>
        <v>17000</v>
      </c>
      <c r="AE84" s="22" t="str">
        <f t="shared" si="57"/>
        <v/>
      </c>
      <c r="AF84" s="22">
        <f t="shared" si="58"/>
        <v>17000</v>
      </c>
      <c r="AG84" s="22" t="str">
        <f t="shared" si="47"/>
        <v/>
      </c>
      <c r="AH84" s="22">
        <f t="shared" si="48"/>
        <v>17000</v>
      </c>
      <c r="AI84" s="17"/>
      <c r="AJ84" s="17"/>
      <c r="AK84" s="24">
        <f t="shared" si="49"/>
        <v>2500</v>
      </c>
      <c r="AL84" s="22" t="str">
        <f t="shared" si="59"/>
        <v/>
      </c>
      <c r="AM84" s="22">
        <f t="shared" si="60"/>
        <v>2500</v>
      </c>
      <c r="AN84" s="22" t="str">
        <f t="shared" si="50"/>
        <v/>
      </c>
      <c r="AO84" s="22">
        <f t="shared" si="51"/>
        <v>2500</v>
      </c>
      <c r="AP84" s="22"/>
      <c r="AQ84" s="22"/>
      <c r="AR84" s="21">
        <f t="shared" si="52"/>
        <v>132000</v>
      </c>
      <c r="AS84" s="22" t="str">
        <f t="shared" si="61"/>
        <v/>
      </c>
      <c r="AT84" s="22">
        <f t="shared" si="62"/>
        <v>132000</v>
      </c>
      <c r="AU84" s="22" t="str">
        <f t="shared" si="53"/>
        <v/>
      </c>
      <c r="AV84" s="22">
        <f t="shared" si="54"/>
        <v>132000</v>
      </c>
    </row>
    <row r="85" spans="1:48" x14ac:dyDescent="0.2">
      <c r="A85" s="16">
        <v>74</v>
      </c>
      <c r="B85" s="17" t="s">
        <v>313</v>
      </c>
      <c r="C85" s="18" t="s">
        <v>314</v>
      </c>
      <c r="D85" s="18" t="s">
        <v>64</v>
      </c>
      <c r="E85" s="18" t="s">
        <v>65</v>
      </c>
      <c r="F85" s="18" t="s">
        <v>315</v>
      </c>
      <c r="G85" s="18" t="s">
        <v>316</v>
      </c>
      <c r="H85" s="20">
        <v>36689</v>
      </c>
      <c r="I85" s="17">
        <v>179900</v>
      </c>
      <c r="J85" s="20">
        <v>38552</v>
      </c>
      <c r="K85" s="17">
        <v>233000</v>
      </c>
      <c r="L85" s="20">
        <v>40157</v>
      </c>
      <c r="M85" s="20">
        <v>40214</v>
      </c>
      <c r="N85" s="21">
        <v>254616</v>
      </c>
      <c r="O85" s="20">
        <v>40328</v>
      </c>
      <c r="P85" s="21">
        <v>214900</v>
      </c>
      <c r="Q85" s="17">
        <f t="shared" si="41"/>
        <v>171</v>
      </c>
      <c r="R85" s="17" t="str">
        <f t="shared" si="55"/>
        <v>0 years, 5 months</v>
      </c>
      <c r="S85" s="17"/>
      <c r="T85" s="17" t="str">
        <f t="shared" si="42"/>
        <v>Refinance</v>
      </c>
      <c r="U85" s="17"/>
      <c r="V85" s="17">
        <f t="shared" si="43"/>
        <v>1863</v>
      </c>
      <c r="W85" s="17" t="str">
        <f t="shared" si="44"/>
        <v>5 years, 1 months</v>
      </c>
      <c r="X85" s="17"/>
      <c r="Y85" s="17"/>
      <c r="Z85" s="22">
        <f t="shared" si="45"/>
        <v>53100</v>
      </c>
      <c r="AA85" s="22">
        <f t="shared" si="56"/>
        <v>53100</v>
      </c>
      <c r="AB85" s="22"/>
      <c r="AC85" s="22"/>
      <c r="AD85" s="22">
        <f t="shared" si="46"/>
        <v>-18100</v>
      </c>
      <c r="AE85" s="22">
        <f t="shared" si="57"/>
        <v>-18100</v>
      </c>
      <c r="AF85" s="22" t="str">
        <f t="shared" si="58"/>
        <v/>
      </c>
      <c r="AG85" s="22" t="str">
        <f t="shared" si="47"/>
        <v/>
      </c>
      <c r="AH85" s="22">
        <f t="shared" si="48"/>
        <v>-18100</v>
      </c>
      <c r="AI85" s="17"/>
      <c r="AJ85" s="17"/>
      <c r="AK85" s="24">
        <f t="shared" si="49"/>
        <v>-39716</v>
      </c>
      <c r="AL85" s="22">
        <f t="shared" si="59"/>
        <v>-39716</v>
      </c>
      <c r="AM85" s="22" t="str">
        <f t="shared" si="60"/>
        <v/>
      </c>
      <c r="AN85" s="22" t="str">
        <f t="shared" si="50"/>
        <v/>
      </c>
      <c r="AO85" s="22">
        <f t="shared" si="51"/>
        <v>-39716</v>
      </c>
      <c r="AP85" s="22"/>
      <c r="AQ85" s="22"/>
      <c r="AR85" s="21">
        <f t="shared" si="52"/>
        <v>35000</v>
      </c>
      <c r="AS85" s="22" t="str">
        <f t="shared" si="61"/>
        <v/>
      </c>
      <c r="AT85" s="22">
        <f t="shared" si="62"/>
        <v>35000</v>
      </c>
      <c r="AU85" s="22" t="str">
        <f t="shared" si="53"/>
        <v/>
      </c>
      <c r="AV85" s="22">
        <f t="shared" si="54"/>
        <v>35000</v>
      </c>
    </row>
    <row r="86" spans="1:48" x14ac:dyDescent="0.2">
      <c r="A86" s="16">
        <v>75</v>
      </c>
      <c r="B86" s="17" t="s">
        <v>317</v>
      </c>
      <c r="C86" s="18" t="s">
        <v>318</v>
      </c>
      <c r="D86" s="18" t="s">
        <v>64</v>
      </c>
      <c r="E86" s="18" t="s">
        <v>65</v>
      </c>
      <c r="F86" s="18" t="s">
        <v>319</v>
      </c>
      <c r="G86" s="18" t="s">
        <v>320</v>
      </c>
      <c r="H86" s="20">
        <v>25904</v>
      </c>
      <c r="I86" s="17">
        <v>55000</v>
      </c>
      <c r="J86" s="20">
        <v>39191</v>
      </c>
      <c r="K86" s="17">
        <v>242400</v>
      </c>
      <c r="L86" s="20">
        <v>40473</v>
      </c>
      <c r="M86" s="20">
        <v>40667</v>
      </c>
      <c r="N86" s="21">
        <v>145092</v>
      </c>
      <c r="O86" s="20">
        <v>40996</v>
      </c>
      <c r="P86" s="21">
        <v>145000</v>
      </c>
      <c r="Q86" s="17">
        <f t="shared" si="41"/>
        <v>523</v>
      </c>
      <c r="R86" s="17" t="str">
        <f t="shared" si="55"/>
        <v>1 years, 5 months</v>
      </c>
      <c r="S86" s="17"/>
      <c r="T86" s="17" t="str">
        <f t="shared" si="42"/>
        <v>Refinance</v>
      </c>
      <c r="U86" s="17"/>
      <c r="V86" s="17">
        <f t="shared" si="43"/>
        <v>13287</v>
      </c>
      <c r="W86" s="17" t="str">
        <f t="shared" si="44"/>
        <v>36 years, 4 months</v>
      </c>
      <c r="X86" s="17"/>
      <c r="Y86" s="17"/>
      <c r="Z86" s="22">
        <f t="shared" si="45"/>
        <v>187400</v>
      </c>
      <c r="AA86" s="22">
        <f t="shared" si="56"/>
        <v>187400</v>
      </c>
      <c r="AB86" s="22"/>
      <c r="AC86" s="22"/>
      <c r="AD86" s="22">
        <f t="shared" si="46"/>
        <v>-97400</v>
      </c>
      <c r="AE86" s="22">
        <f t="shared" si="57"/>
        <v>-97400</v>
      </c>
      <c r="AF86" s="22" t="str">
        <f t="shared" si="58"/>
        <v/>
      </c>
      <c r="AG86" s="22" t="str">
        <f t="shared" si="47"/>
        <v/>
      </c>
      <c r="AH86" s="22">
        <f t="shared" si="48"/>
        <v>-97400</v>
      </c>
      <c r="AI86" s="17"/>
      <c r="AJ86" s="17"/>
      <c r="AK86" s="24">
        <f t="shared" si="49"/>
        <v>-92</v>
      </c>
      <c r="AL86" s="22">
        <f t="shared" si="59"/>
        <v>-92</v>
      </c>
      <c r="AM86" s="22" t="str">
        <f t="shared" si="60"/>
        <v/>
      </c>
      <c r="AN86" s="22" t="str">
        <f t="shared" si="50"/>
        <v/>
      </c>
      <c r="AO86" s="22">
        <f t="shared" si="51"/>
        <v>-92</v>
      </c>
      <c r="AP86" s="22"/>
      <c r="AQ86" s="22"/>
      <c r="AR86" s="21">
        <f t="shared" si="52"/>
        <v>90000</v>
      </c>
      <c r="AS86" s="22" t="str">
        <f t="shared" si="61"/>
        <v/>
      </c>
      <c r="AT86" s="22">
        <f t="shared" si="62"/>
        <v>90000</v>
      </c>
      <c r="AU86" s="22" t="str">
        <f t="shared" si="53"/>
        <v/>
      </c>
      <c r="AV86" s="22">
        <f t="shared" si="54"/>
        <v>90000</v>
      </c>
    </row>
    <row r="87" spans="1:48" x14ac:dyDescent="0.2">
      <c r="A87" s="16">
        <v>76</v>
      </c>
      <c r="B87" s="17" t="s">
        <v>321</v>
      </c>
      <c r="C87" s="18" t="s">
        <v>322</v>
      </c>
      <c r="D87" s="18" t="s">
        <v>106</v>
      </c>
      <c r="E87" s="18" t="s">
        <v>65</v>
      </c>
      <c r="F87" s="18" t="s">
        <v>323</v>
      </c>
      <c r="G87" s="18" t="s">
        <v>324</v>
      </c>
      <c r="H87" s="20">
        <v>38196</v>
      </c>
      <c r="I87" s="17">
        <v>309000</v>
      </c>
      <c r="J87" s="20">
        <v>38632</v>
      </c>
      <c r="K87" s="17">
        <v>315400</v>
      </c>
      <c r="L87" s="20">
        <v>40995</v>
      </c>
      <c r="M87" s="20">
        <v>41092</v>
      </c>
      <c r="N87" s="21">
        <v>313814</v>
      </c>
      <c r="O87" s="20">
        <v>41208</v>
      </c>
      <c r="P87" s="21">
        <v>229000</v>
      </c>
      <c r="Q87" s="17">
        <f t="shared" si="41"/>
        <v>213</v>
      </c>
      <c r="R87" s="17" t="str">
        <f t="shared" si="55"/>
        <v>0 years, 7 months</v>
      </c>
      <c r="S87" s="17"/>
      <c r="T87" s="17" t="str">
        <f t="shared" si="42"/>
        <v>Refinance</v>
      </c>
      <c r="U87" s="17"/>
      <c r="V87" s="17">
        <f t="shared" si="43"/>
        <v>436</v>
      </c>
      <c r="W87" s="17" t="str">
        <f t="shared" si="44"/>
        <v>1 years, 2 months</v>
      </c>
      <c r="X87" s="17"/>
      <c r="Y87" s="17"/>
      <c r="Z87" s="22">
        <f t="shared" si="45"/>
        <v>6400</v>
      </c>
      <c r="AA87" s="22">
        <f t="shared" si="56"/>
        <v>6400</v>
      </c>
      <c r="AB87" s="22"/>
      <c r="AC87" s="22"/>
      <c r="AD87" s="22">
        <f t="shared" si="46"/>
        <v>-86400</v>
      </c>
      <c r="AE87" s="22">
        <f t="shared" si="57"/>
        <v>-86400</v>
      </c>
      <c r="AF87" s="22" t="str">
        <f t="shared" si="58"/>
        <v/>
      </c>
      <c r="AG87" s="22" t="str">
        <f t="shared" si="47"/>
        <v/>
      </c>
      <c r="AH87" s="22">
        <f t="shared" si="48"/>
        <v>-86400</v>
      </c>
      <c r="AI87" s="17"/>
      <c r="AJ87" s="17"/>
      <c r="AK87" s="24">
        <f t="shared" si="49"/>
        <v>-84814</v>
      </c>
      <c r="AL87" s="22">
        <f t="shared" si="59"/>
        <v>-84814</v>
      </c>
      <c r="AM87" s="22" t="str">
        <f t="shared" si="60"/>
        <v/>
      </c>
      <c r="AN87" s="22" t="str">
        <f t="shared" si="50"/>
        <v/>
      </c>
      <c r="AO87" s="22">
        <f t="shared" si="51"/>
        <v>-84814</v>
      </c>
      <c r="AP87" s="22"/>
      <c r="AQ87" s="22"/>
      <c r="AR87" s="21">
        <f t="shared" si="52"/>
        <v>-80000</v>
      </c>
      <c r="AS87" s="22">
        <f t="shared" si="61"/>
        <v>-80000</v>
      </c>
      <c r="AT87" s="22" t="str">
        <f t="shared" si="62"/>
        <v/>
      </c>
      <c r="AU87" s="22" t="str">
        <f t="shared" si="53"/>
        <v/>
      </c>
      <c r="AV87" s="22">
        <f t="shared" si="54"/>
        <v>-80000</v>
      </c>
    </row>
    <row r="88" spans="1:48" x14ac:dyDescent="0.2">
      <c r="A88" s="16">
        <v>77</v>
      </c>
      <c r="B88" s="17" t="s">
        <v>317</v>
      </c>
      <c r="C88" s="18" t="s">
        <v>325</v>
      </c>
      <c r="D88" s="18" t="s">
        <v>64</v>
      </c>
      <c r="E88" s="18" t="s">
        <v>65</v>
      </c>
      <c r="F88" s="18" t="s">
        <v>326</v>
      </c>
      <c r="G88" s="18" t="s">
        <v>327</v>
      </c>
      <c r="H88" s="20">
        <v>37433</v>
      </c>
      <c r="I88" s="17">
        <v>245000</v>
      </c>
      <c r="J88" s="20">
        <v>37925</v>
      </c>
      <c r="K88" s="17">
        <v>248000</v>
      </c>
      <c r="L88" s="20">
        <v>40451</v>
      </c>
      <c r="M88" s="20">
        <v>40455</v>
      </c>
      <c r="N88" s="21">
        <v>246917</v>
      </c>
      <c r="O88" s="20">
        <v>40756</v>
      </c>
      <c r="P88" s="21">
        <v>119900</v>
      </c>
      <c r="Q88" s="17">
        <f t="shared" si="41"/>
        <v>305</v>
      </c>
      <c r="R88" s="17" t="str">
        <f t="shared" si="55"/>
        <v>0 years, 10 months</v>
      </c>
      <c r="S88" s="17"/>
      <c r="T88" s="17" t="str">
        <f t="shared" si="42"/>
        <v>Refinance</v>
      </c>
      <c r="U88" s="17"/>
      <c r="V88" s="17">
        <f t="shared" si="43"/>
        <v>492</v>
      </c>
      <c r="W88" s="17" t="str">
        <f t="shared" si="44"/>
        <v>1 years, 4 months</v>
      </c>
      <c r="X88" s="17"/>
      <c r="Y88" s="17"/>
      <c r="Z88" s="22">
        <f t="shared" si="45"/>
        <v>3000</v>
      </c>
      <c r="AA88" s="22">
        <f t="shared" si="56"/>
        <v>3000</v>
      </c>
      <c r="AB88" s="22"/>
      <c r="AC88" s="22"/>
      <c r="AD88" s="22">
        <f t="shared" si="46"/>
        <v>-128100</v>
      </c>
      <c r="AE88" s="22">
        <f t="shared" si="57"/>
        <v>-128100</v>
      </c>
      <c r="AF88" s="22" t="str">
        <f t="shared" si="58"/>
        <v/>
      </c>
      <c r="AG88" s="22" t="str">
        <f t="shared" si="47"/>
        <v/>
      </c>
      <c r="AH88" s="22">
        <f t="shared" si="48"/>
        <v>-128100</v>
      </c>
      <c r="AI88" s="17"/>
      <c r="AJ88" s="17"/>
      <c r="AK88" s="24">
        <f t="shared" si="49"/>
        <v>-127017</v>
      </c>
      <c r="AL88" s="22">
        <f t="shared" si="59"/>
        <v>-127017</v>
      </c>
      <c r="AM88" s="22" t="str">
        <f t="shared" si="60"/>
        <v/>
      </c>
      <c r="AN88" s="22" t="str">
        <f t="shared" si="50"/>
        <v/>
      </c>
      <c r="AO88" s="22">
        <f t="shared" si="51"/>
        <v>-127017</v>
      </c>
      <c r="AP88" s="22"/>
      <c r="AQ88" s="22"/>
      <c r="AR88" s="21">
        <f t="shared" si="52"/>
        <v>-125100</v>
      </c>
      <c r="AS88" s="22">
        <f t="shared" si="61"/>
        <v>-125100</v>
      </c>
      <c r="AT88" s="22" t="str">
        <f t="shared" si="62"/>
        <v/>
      </c>
      <c r="AU88" s="22" t="str">
        <f t="shared" si="53"/>
        <v/>
      </c>
      <c r="AV88" s="22">
        <f t="shared" si="54"/>
        <v>-125100</v>
      </c>
    </row>
    <row r="89" spans="1:48" x14ac:dyDescent="0.2">
      <c r="A89" s="16">
        <v>78</v>
      </c>
      <c r="B89" s="17" t="s">
        <v>328</v>
      </c>
      <c r="C89" s="18" t="s">
        <v>329</v>
      </c>
      <c r="D89" s="18" t="s">
        <v>64</v>
      </c>
      <c r="E89" s="18" t="s">
        <v>65</v>
      </c>
      <c r="F89" s="18" t="s">
        <v>330</v>
      </c>
      <c r="G89" s="18" t="s">
        <v>331</v>
      </c>
      <c r="H89" s="20">
        <v>38230</v>
      </c>
      <c r="I89" s="17">
        <v>230000</v>
      </c>
      <c r="J89" s="20">
        <v>38230</v>
      </c>
      <c r="K89" s="17">
        <v>210000</v>
      </c>
      <c r="L89" s="20">
        <v>40297</v>
      </c>
      <c r="M89" s="20">
        <v>40303</v>
      </c>
      <c r="N89" s="21">
        <v>200000</v>
      </c>
      <c r="O89" s="20">
        <v>40619</v>
      </c>
      <c r="P89" s="21">
        <v>140900</v>
      </c>
      <c r="Q89" s="17">
        <f t="shared" si="41"/>
        <v>322</v>
      </c>
      <c r="R89" s="17" t="str">
        <f t="shared" si="55"/>
        <v>0 years, 10 months</v>
      </c>
      <c r="S89" s="17"/>
      <c r="T89" s="17" t="str">
        <f t="shared" si="42"/>
        <v>Purchase</v>
      </c>
      <c r="U89" s="17"/>
      <c r="V89" s="17" t="str">
        <f t="shared" si="43"/>
        <v/>
      </c>
      <c r="W89" s="17" t="str">
        <f t="shared" si="44"/>
        <v/>
      </c>
      <c r="X89" s="17"/>
      <c r="Y89" s="17"/>
      <c r="Z89" s="22" t="str">
        <f t="shared" si="45"/>
        <v/>
      </c>
      <c r="AA89" s="22" t="str">
        <f t="shared" si="56"/>
        <v/>
      </c>
      <c r="AB89" s="22"/>
      <c r="AC89" s="22"/>
      <c r="AD89" s="22">
        <f t="shared" si="46"/>
        <v>-69100</v>
      </c>
      <c r="AE89" s="22">
        <f t="shared" si="57"/>
        <v>-69100</v>
      </c>
      <c r="AF89" s="22" t="str">
        <f t="shared" si="58"/>
        <v/>
      </c>
      <c r="AG89" s="22">
        <f t="shared" si="47"/>
        <v>-69100</v>
      </c>
      <c r="AH89" s="22" t="str">
        <f t="shared" si="48"/>
        <v/>
      </c>
      <c r="AI89" s="17"/>
      <c r="AJ89" s="17"/>
      <c r="AK89" s="24">
        <f t="shared" si="49"/>
        <v>-59100</v>
      </c>
      <c r="AL89" s="22">
        <f t="shared" si="59"/>
        <v>-59100</v>
      </c>
      <c r="AM89" s="22" t="str">
        <f t="shared" si="60"/>
        <v/>
      </c>
      <c r="AN89" s="22">
        <f t="shared" si="50"/>
        <v>-59100</v>
      </c>
      <c r="AO89" s="22" t="str">
        <f t="shared" si="51"/>
        <v/>
      </c>
      <c r="AP89" s="22"/>
      <c r="AQ89" s="22"/>
      <c r="AR89" s="21">
        <f t="shared" si="52"/>
        <v>-89100</v>
      </c>
      <c r="AS89" s="22">
        <f t="shared" si="61"/>
        <v>-89100</v>
      </c>
      <c r="AT89" s="22" t="str">
        <f t="shared" si="62"/>
        <v/>
      </c>
      <c r="AU89" s="22">
        <f t="shared" si="53"/>
        <v>-89100</v>
      </c>
      <c r="AV89" s="22" t="str">
        <f t="shared" si="54"/>
        <v/>
      </c>
    </row>
    <row r="90" spans="1:48" x14ac:dyDescent="0.2">
      <c r="A90" s="16">
        <v>79</v>
      </c>
      <c r="B90" s="17" t="s">
        <v>308</v>
      </c>
      <c r="C90" s="18" t="s">
        <v>329</v>
      </c>
      <c r="D90" s="18" t="s">
        <v>64</v>
      </c>
      <c r="E90" s="18" t="s">
        <v>65</v>
      </c>
      <c r="F90" s="18" t="s">
        <v>332</v>
      </c>
      <c r="G90" s="18" t="s">
        <v>333</v>
      </c>
      <c r="H90" s="20">
        <v>38229</v>
      </c>
      <c r="I90" s="17">
        <v>275000</v>
      </c>
      <c r="J90" s="20">
        <v>38229</v>
      </c>
      <c r="K90" s="17">
        <v>261250</v>
      </c>
      <c r="L90" s="20">
        <v>40283</v>
      </c>
      <c r="M90" s="20">
        <v>40319</v>
      </c>
      <c r="N90" s="21">
        <v>226820</v>
      </c>
      <c r="O90" s="20">
        <v>40415</v>
      </c>
      <c r="P90" s="21">
        <v>170000</v>
      </c>
      <c r="Q90" s="17">
        <f t="shared" si="41"/>
        <v>132</v>
      </c>
      <c r="R90" s="17" t="str">
        <f t="shared" si="55"/>
        <v>0 years, 4 months</v>
      </c>
      <c r="S90" s="17"/>
      <c r="T90" s="17" t="str">
        <f t="shared" si="42"/>
        <v>Purchase</v>
      </c>
      <c r="U90" s="17"/>
      <c r="V90" s="17" t="str">
        <f t="shared" si="43"/>
        <v/>
      </c>
      <c r="W90" s="17" t="str">
        <f t="shared" si="44"/>
        <v/>
      </c>
      <c r="X90" s="17"/>
      <c r="Y90" s="17"/>
      <c r="Z90" s="22" t="str">
        <f t="shared" si="45"/>
        <v/>
      </c>
      <c r="AA90" s="22" t="str">
        <f t="shared" si="56"/>
        <v/>
      </c>
      <c r="AB90" s="22"/>
      <c r="AC90" s="22"/>
      <c r="AD90" s="22">
        <f t="shared" si="46"/>
        <v>-91250</v>
      </c>
      <c r="AE90" s="22">
        <f t="shared" si="57"/>
        <v>-91250</v>
      </c>
      <c r="AF90" s="22" t="str">
        <f t="shared" si="58"/>
        <v/>
      </c>
      <c r="AG90" s="22">
        <f t="shared" si="47"/>
        <v>-91250</v>
      </c>
      <c r="AH90" s="22" t="str">
        <f t="shared" si="48"/>
        <v/>
      </c>
      <c r="AI90" s="17"/>
      <c r="AJ90" s="17"/>
      <c r="AK90" s="24">
        <f t="shared" si="49"/>
        <v>-56820</v>
      </c>
      <c r="AL90" s="22">
        <f t="shared" si="59"/>
        <v>-56820</v>
      </c>
      <c r="AM90" s="22" t="str">
        <f t="shared" si="60"/>
        <v/>
      </c>
      <c r="AN90" s="22">
        <f t="shared" si="50"/>
        <v>-56820</v>
      </c>
      <c r="AO90" s="22" t="str">
        <f t="shared" si="51"/>
        <v/>
      </c>
      <c r="AP90" s="22"/>
      <c r="AQ90" s="22"/>
      <c r="AR90" s="21">
        <f t="shared" si="52"/>
        <v>-105000</v>
      </c>
      <c r="AS90" s="22">
        <f t="shared" si="61"/>
        <v>-105000</v>
      </c>
      <c r="AT90" s="22" t="str">
        <f t="shared" si="62"/>
        <v/>
      </c>
      <c r="AU90" s="22">
        <f t="shared" si="53"/>
        <v>-105000</v>
      </c>
      <c r="AV90" s="22" t="str">
        <f t="shared" si="54"/>
        <v/>
      </c>
    </row>
    <row r="91" spans="1:48" x14ac:dyDescent="0.2">
      <c r="A91" s="16">
        <v>80</v>
      </c>
      <c r="B91" s="17">
        <v>200</v>
      </c>
      <c r="C91" s="18" t="s">
        <v>329</v>
      </c>
      <c r="D91" s="18" t="s">
        <v>64</v>
      </c>
      <c r="E91" s="18"/>
      <c r="F91" s="18"/>
      <c r="G91" s="18" t="s">
        <v>334</v>
      </c>
      <c r="H91" s="20">
        <v>39006</v>
      </c>
      <c r="I91" s="25">
        <v>262500</v>
      </c>
      <c r="J91" s="20">
        <v>39006</v>
      </c>
      <c r="K91" s="25">
        <v>210000</v>
      </c>
      <c r="L91" s="20">
        <v>41036</v>
      </c>
      <c r="M91" s="20">
        <v>41102</v>
      </c>
      <c r="N91" s="25">
        <v>138223</v>
      </c>
      <c r="O91" s="20">
        <v>41838</v>
      </c>
      <c r="P91" s="25">
        <v>135000</v>
      </c>
      <c r="Q91" s="17">
        <f t="shared" si="41"/>
        <v>802</v>
      </c>
      <c r="R91" s="17" t="str">
        <f t="shared" si="55"/>
        <v>2 years, 2 months</v>
      </c>
      <c r="S91" s="17"/>
      <c r="T91" s="17" t="str">
        <f t="shared" si="42"/>
        <v>Purchase</v>
      </c>
      <c r="U91" s="17"/>
      <c r="V91" s="17" t="str">
        <f t="shared" si="43"/>
        <v/>
      </c>
      <c r="W91" s="17" t="str">
        <f t="shared" si="44"/>
        <v/>
      </c>
      <c r="X91" s="17"/>
      <c r="Y91" s="17"/>
      <c r="Z91" s="22" t="str">
        <f t="shared" si="45"/>
        <v/>
      </c>
      <c r="AA91" s="22" t="str">
        <f t="shared" si="56"/>
        <v/>
      </c>
      <c r="AB91" s="22"/>
      <c r="AC91" s="22"/>
      <c r="AD91" s="22">
        <f t="shared" si="46"/>
        <v>-75000</v>
      </c>
      <c r="AE91" s="22">
        <f t="shared" si="57"/>
        <v>-75000</v>
      </c>
      <c r="AF91" s="22" t="str">
        <f t="shared" si="58"/>
        <v/>
      </c>
      <c r="AG91" s="22">
        <f t="shared" si="47"/>
        <v>-75000</v>
      </c>
      <c r="AH91" s="22" t="str">
        <f t="shared" si="48"/>
        <v/>
      </c>
      <c r="AI91" s="17"/>
      <c r="AJ91" s="17"/>
      <c r="AK91" s="24">
        <f t="shared" si="49"/>
        <v>-3223</v>
      </c>
      <c r="AL91" s="22">
        <f t="shared" si="59"/>
        <v>-3223</v>
      </c>
      <c r="AM91" s="22" t="str">
        <f t="shared" si="60"/>
        <v/>
      </c>
      <c r="AN91" s="22">
        <f t="shared" si="50"/>
        <v>-3223</v>
      </c>
      <c r="AO91" s="22" t="str">
        <f t="shared" si="51"/>
        <v/>
      </c>
      <c r="AP91" s="22"/>
      <c r="AQ91" s="22"/>
      <c r="AR91" s="21">
        <f t="shared" si="52"/>
        <v>-127500</v>
      </c>
      <c r="AS91" s="22">
        <f t="shared" si="61"/>
        <v>-127500</v>
      </c>
      <c r="AT91" s="22" t="str">
        <f t="shared" si="62"/>
        <v/>
      </c>
      <c r="AU91" s="22">
        <f t="shared" si="53"/>
        <v>-127500</v>
      </c>
      <c r="AV91" s="22" t="str">
        <f t="shared" si="54"/>
        <v/>
      </c>
    </row>
    <row r="92" spans="1:48" x14ac:dyDescent="0.2">
      <c r="A92" s="16">
        <v>81</v>
      </c>
      <c r="B92" s="17">
        <v>351</v>
      </c>
      <c r="C92" s="18" t="s">
        <v>335</v>
      </c>
      <c r="D92" s="18" t="s">
        <v>336</v>
      </c>
      <c r="E92" s="18">
        <v>8</v>
      </c>
      <c r="F92" s="18"/>
      <c r="G92" s="18" t="s">
        <v>337</v>
      </c>
      <c r="H92" s="20">
        <v>38628</v>
      </c>
      <c r="I92" s="25">
        <v>15000</v>
      </c>
      <c r="J92" s="20">
        <v>38628</v>
      </c>
      <c r="K92" s="25">
        <v>101250</v>
      </c>
      <c r="L92" s="20">
        <v>40086</v>
      </c>
      <c r="M92" s="20">
        <v>40239</v>
      </c>
      <c r="N92" s="25">
        <v>59000</v>
      </c>
      <c r="O92" s="20">
        <v>40388</v>
      </c>
      <c r="P92" s="25">
        <v>69000</v>
      </c>
      <c r="Q92" s="17">
        <f t="shared" si="41"/>
        <v>302</v>
      </c>
      <c r="R92" s="17" t="str">
        <f t="shared" si="55"/>
        <v>0 years, 9 months</v>
      </c>
      <c r="S92" s="17"/>
      <c r="T92" s="17" t="str">
        <f t="shared" si="42"/>
        <v>Purchase</v>
      </c>
      <c r="U92" s="17"/>
      <c r="V92" s="17" t="str">
        <f t="shared" si="43"/>
        <v/>
      </c>
      <c r="W92" s="17" t="str">
        <f t="shared" si="44"/>
        <v/>
      </c>
      <c r="X92" s="17"/>
      <c r="Y92" s="17"/>
      <c r="Z92" s="22" t="str">
        <f t="shared" si="45"/>
        <v/>
      </c>
      <c r="AA92" s="22" t="str">
        <f t="shared" si="56"/>
        <v/>
      </c>
      <c r="AB92" s="22"/>
      <c r="AC92" s="22"/>
      <c r="AD92" s="22">
        <f t="shared" si="46"/>
        <v>-32250</v>
      </c>
      <c r="AE92" s="22">
        <f t="shared" si="57"/>
        <v>-32250</v>
      </c>
      <c r="AF92" s="22" t="str">
        <f t="shared" si="58"/>
        <v/>
      </c>
      <c r="AG92" s="22">
        <f t="shared" si="47"/>
        <v>-32250</v>
      </c>
      <c r="AH92" s="22" t="str">
        <f t="shared" si="48"/>
        <v/>
      </c>
      <c r="AI92" s="17"/>
      <c r="AJ92" s="17"/>
      <c r="AK92" s="24">
        <f t="shared" si="49"/>
        <v>10000</v>
      </c>
      <c r="AL92" s="22" t="str">
        <f t="shared" si="59"/>
        <v/>
      </c>
      <c r="AM92" s="22">
        <f t="shared" si="60"/>
        <v>10000</v>
      </c>
      <c r="AN92" s="22">
        <f t="shared" si="50"/>
        <v>10000</v>
      </c>
      <c r="AO92" s="22" t="str">
        <f t="shared" si="51"/>
        <v/>
      </c>
      <c r="AP92" s="22"/>
      <c r="AQ92" s="22"/>
      <c r="AR92" s="21">
        <f t="shared" si="52"/>
        <v>54000</v>
      </c>
      <c r="AS92" s="22" t="str">
        <f t="shared" si="61"/>
        <v/>
      </c>
      <c r="AT92" s="22">
        <f t="shared" si="62"/>
        <v>54000</v>
      </c>
      <c r="AU92" s="22">
        <f t="shared" si="53"/>
        <v>54000</v>
      </c>
      <c r="AV92" s="22" t="str">
        <f t="shared" si="54"/>
        <v/>
      </c>
    </row>
    <row r="93" spans="1:48" x14ac:dyDescent="0.2">
      <c r="A93" s="16">
        <v>82</v>
      </c>
      <c r="B93" s="17" t="s">
        <v>338</v>
      </c>
      <c r="C93" s="18" t="s">
        <v>335</v>
      </c>
      <c r="D93" s="18" t="s">
        <v>339</v>
      </c>
      <c r="E93" s="18" t="s">
        <v>340</v>
      </c>
      <c r="F93" s="18" t="s">
        <v>127</v>
      </c>
      <c r="G93" s="18" t="s">
        <v>179</v>
      </c>
      <c r="H93" s="20">
        <v>38383</v>
      </c>
      <c r="I93" s="17">
        <v>170000</v>
      </c>
      <c r="J93" s="20">
        <v>38383</v>
      </c>
      <c r="K93" s="17">
        <v>136000</v>
      </c>
      <c r="L93" s="20">
        <v>40450</v>
      </c>
      <c r="M93" s="20">
        <v>40466</v>
      </c>
      <c r="N93" s="21">
        <v>143474</v>
      </c>
      <c r="O93" s="20">
        <v>40571</v>
      </c>
      <c r="P93" s="21">
        <v>114900</v>
      </c>
      <c r="Q93" s="17">
        <f t="shared" si="41"/>
        <v>121</v>
      </c>
      <c r="R93" s="17" t="str">
        <f t="shared" si="55"/>
        <v>0 years, 3 months</v>
      </c>
      <c r="S93" s="17"/>
      <c r="T93" s="17" t="str">
        <f t="shared" si="42"/>
        <v>Purchase</v>
      </c>
      <c r="U93" s="17"/>
      <c r="V93" s="17" t="str">
        <f t="shared" si="43"/>
        <v/>
      </c>
      <c r="W93" s="17" t="str">
        <f t="shared" si="44"/>
        <v/>
      </c>
      <c r="X93" s="17"/>
      <c r="Y93" s="17"/>
      <c r="Z93" s="22" t="str">
        <f t="shared" si="45"/>
        <v/>
      </c>
      <c r="AA93" s="22" t="str">
        <f t="shared" si="56"/>
        <v/>
      </c>
      <c r="AB93" s="22"/>
      <c r="AC93" s="22"/>
      <c r="AD93" s="22">
        <f t="shared" si="46"/>
        <v>-21100</v>
      </c>
      <c r="AE93" s="22">
        <f t="shared" si="57"/>
        <v>-21100</v>
      </c>
      <c r="AF93" s="22" t="str">
        <f t="shared" si="58"/>
        <v/>
      </c>
      <c r="AG93" s="22">
        <f t="shared" si="47"/>
        <v>-21100</v>
      </c>
      <c r="AH93" s="22" t="str">
        <f t="shared" si="48"/>
        <v/>
      </c>
      <c r="AI93" s="17"/>
      <c r="AJ93" s="17"/>
      <c r="AK93" s="24">
        <f t="shared" si="49"/>
        <v>-28574</v>
      </c>
      <c r="AL93" s="22">
        <f t="shared" si="59"/>
        <v>-28574</v>
      </c>
      <c r="AM93" s="22" t="str">
        <f t="shared" si="60"/>
        <v/>
      </c>
      <c r="AN93" s="22">
        <f t="shared" si="50"/>
        <v>-28574</v>
      </c>
      <c r="AO93" s="22" t="str">
        <f t="shared" si="51"/>
        <v/>
      </c>
      <c r="AP93" s="22"/>
      <c r="AQ93" s="22"/>
      <c r="AR93" s="21">
        <f t="shared" si="52"/>
        <v>-55100</v>
      </c>
      <c r="AS93" s="22">
        <f t="shared" si="61"/>
        <v>-55100</v>
      </c>
      <c r="AT93" s="22" t="str">
        <f t="shared" si="62"/>
        <v/>
      </c>
      <c r="AU93" s="22">
        <f t="shared" si="53"/>
        <v>-55100</v>
      </c>
      <c r="AV93" s="22" t="str">
        <f t="shared" si="54"/>
        <v/>
      </c>
    </row>
    <row r="94" spans="1:48" x14ac:dyDescent="0.2">
      <c r="A94" s="16">
        <v>83</v>
      </c>
      <c r="B94" s="17">
        <v>270</v>
      </c>
      <c r="C94" s="18" t="s">
        <v>341</v>
      </c>
      <c r="D94" s="18" t="s">
        <v>115</v>
      </c>
      <c r="E94" s="18"/>
      <c r="F94" s="18"/>
      <c r="G94" s="18" t="s">
        <v>342</v>
      </c>
      <c r="H94" s="20">
        <v>32560</v>
      </c>
      <c r="I94" s="25">
        <v>109900</v>
      </c>
      <c r="J94" s="20">
        <v>38594</v>
      </c>
      <c r="K94" s="25">
        <v>192500</v>
      </c>
      <c r="L94" s="20">
        <v>40332</v>
      </c>
      <c r="M94" s="20">
        <v>40414</v>
      </c>
      <c r="N94" s="25">
        <v>126000</v>
      </c>
      <c r="O94" s="20">
        <v>40417</v>
      </c>
      <c r="P94" s="25">
        <v>103500</v>
      </c>
      <c r="Q94" s="17">
        <f t="shared" si="41"/>
        <v>85</v>
      </c>
      <c r="R94" s="17" t="str">
        <f t="shared" si="55"/>
        <v>0 years, 2 months</v>
      </c>
      <c r="S94" s="17"/>
      <c r="T94" s="17" t="str">
        <f t="shared" si="42"/>
        <v>Refinance</v>
      </c>
      <c r="U94" s="17"/>
      <c r="V94" s="17">
        <f t="shared" si="43"/>
        <v>6034</v>
      </c>
      <c r="W94" s="17" t="str">
        <f t="shared" si="44"/>
        <v>16 years, 6 months</v>
      </c>
      <c r="X94" s="17"/>
      <c r="Y94" s="17"/>
      <c r="Z94" s="22">
        <f t="shared" si="45"/>
        <v>82600</v>
      </c>
      <c r="AA94" s="22">
        <f t="shared" si="56"/>
        <v>82600</v>
      </c>
      <c r="AB94" s="22"/>
      <c r="AC94" s="22"/>
      <c r="AD94" s="22">
        <f t="shared" si="46"/>
        <v>-89000</v>
      </c>
      <c r="AE94" s="22">
        <f t="shared" si="57"/>
        <v>-89000</v>
      </c>
      <c r="AF94" s="22" t="str">
        <f t="shared" si="58"/>
        <v/>
      </c>
      <c r="AG94" s="22" t="str">
        <f t="shared" si="47"/>
        <v/>
      </c>
      <c r="AH94" s="22">
        <f t="shared" si="48"/>
        <v>-89000</v>
      </c>
      <c r="AI94" s="17"/>
      <c r="AJ94" s="17"/>
      <c r="AK94" s="24">
        <f t="shared" si="49"/>
        <v>-22500</v>
      </c>
      <c r="AL94" s="22">
        <f t="shared" si="59"/>
        <v>-22500</v>
      </c>
      <c r="AM94" s="22" t="str">
        <f t="shared" si="60"/>
        <v/>
      </c>
      <c r="AN94" s="22" t="str">
        <f t="shared" si="50"/>
        <v/>
      </c>
      <c r="AO94" s="22">
        <f t="shared" si="51"/>
        <v>-22500</v>
      </c>
      <c r="AP94" s="22"/>
      <c r="AQ94" s="22"/>
      <c r="AR94" s="21">
        <f t="shared" si="52"/>
        <v>-6400</v>
      </c>
      <c r="AS94" s="22">
        <f t="shared" si="61"/>
        <v>-6400</v>
      </c>
      <c r="AT94" s="22" t="str">
        <f t="shared" si="62"/>
        <v/>
      </c>
      <c r="AU94" s="22" t="str">
        <f t="shared" si="53"/>
        <v/>
      </c>
      <c r="AV94" s="22">
        <f t="shared" si="54"/>
        <v>-6400</v>
      </c>
    </row>
    <row r="95" spans="1:48" x14ac:dyDescent="0.2">
      <c r="A95" s="16">
        <v>84</v>
      </c>
      <c r="B95" s="17" t="s">
        <v>343</v>
      </c>
      <c r="C95" s="18" t="s">
        <v>344</v>
      </c>
      <c r="D95" s="18" t="s">
        <v>64</v>
      </c>
      <c r="E95" s="18" t="s">
        <v>65</v>
      </c>
      <c r="F95" s="18" t="s">
        <v>345</v>
      </c>
      <c r="G95" s="18" t="s">
        <v>101</v>
      </c>
      <c r="H95" s="20">
        <v>38786</v>
      </c>
      <c r="I95" s="17">
        <v>176000</v>
      </c>
      <c r="J95" s="20">
        <v>38786</v>
      </c>
      <c r="K95" s="17">
        <v>156000</v>
      </c>
      <c r="L95" s="20">
        <v>40140</v>
      </c>
      <c r="M95" s="20">
        <v>40233</v>
      </c>
      <c r="N95" s="21">
        <v>171361</v>
      </c>
      <c r="O95" s="20">
        <v>40298</v>
      </c>
      <c r="P95" s="21">
        <v>129000</v>
      </c>
      <c r="Q95" s="17">
        <f t="shared" si="41"/>
        <v>158</v>
      </c>
      <c r="R95" s="17" t="str">
        <f t="shared" si="55"/>
        <v>0 years, 5 months</v>
      </c>
      <c r="S95" s="17"/>
      <c r="T95" s="17" t="str">
        <f t="shared" si="42"/>
        <v>Purchase</v>
      </c>
      <c r="U95" s="17"/>
      <c r="V95" s="17" t="str">
        <f t="shared" si="43"/>
        <v/>
      </c>
      <c r="W95" s="17" t="str">
        <f t="shared" si="44"/>
        <v/>
      </c>
      <c r="X95" s="17"/>
      <c r="Y95" s="17"/>
      <c r="Z95" s="22" t="str">
        <f t="shared" si="45"/>
        <v/>
      </c>
      <c r="AA95" s="22" t="str">
        <f t="shared" si="56"/>
        <v/>
      </c>
      <c r="AB95" s="22"/>
      <c r="AC95" s="22"/>
      <c r="AD95" s="22">
        <f t="shared" si="46"/>
        <v>-27000</v>
      </c>
      <c r="AE95" s="22">
        <f t="shared" si="57"/>
        <v>-27000</v>
      </c>
      <c r="AF95" s="22" t="str">
        <f t="shared" si="58"/>
        <v/>
      </c>
      <c r="AG95" s="22">
        <f t="shared" si="47"/>
        <v>-27000</v>
      </c>
      <c r="AH95" s="22" t="str">
        <f t="shared" si="48"/>
        <v/>
      </c>
      <c r="AI95" s="17"/>
      <c r="AJ95" s="17"/>
      <c r="AK95" s="24">
        <f t="shared" si="49"/>
        <v>-42361</v>
      </c>
      <c r="AL95" s="22">
        <f t="shared" si="59"/>
        <v>-42361</v>
      </c>
      <c r="AM95" s="22" t="str">
        <f t="shared" si="60"/>
        <v/>
      </c>
      <c r="AN95" s="22">
        <f t="shared" si="50"/>
        <v>-42361</v>
      </c>
      <c r="AO95" s="22" t="str">
        <f t="shared" si="51"/>
        <v/>
      </c>
      <c r="AP95" s="22"/>
      <c r="AQ95" s="22"/>
      <c r="AR95" s="21">
        <f t="shared" si="52"/>
        <v>-47000</v>
      </c>
      <c r="AS95" s="22">
        <f t="shared" si="61"/>
        <v>-47000</v>
      </c>
      <c r="AT95" s="22" t="str">
        <f t="shared" si="62"/>
        <v/>
      </c>
      <c r="AU95" s="22">
        <f t="shared" si="53"/>
        <v>-47000</v>
      </c>
      <c r="AV95" s="22" t="str">
        <f t="shared" si="54"/>
        <v/>
      </c>
    </row>
    <row r="96" spans="1:48" x14ac:dyDescent="0.2">
      <c r="A96" s="16">
        <v>85</v>
      </c>
      <c r="B96" s="17" t="s">
        <v>346</v>
      </c>
      <c r="C96" s="18" t="s">
        <v>347</v>
      </c>
      <c r="D96" s="18" t="s">
        <v>339</v>
      </c>
      <c r="E96" s="18" t="s">
        <v>65</v>
      </c>
      <c r="F96" s="18" t="s">
        <v>348</v>
      </c>
      <c r="G96" s="18" t="s">
        <v>349</v>
      </c>
      <c r="H96" s="20">
        <v>38898</v>
      </c>
      <c r="I96" s="17">
        <v>290000</v>
      </c>
      <c r="J96" s="20">
        <v>38898</v>
      </c>
      <c r="K96" s="17">
        <v>232000</v>
      </c>
      <c r="L96" s="20">
        <v>40324</v>
      </c>
      <c r="M96" s="20">
        <v>40463</v>
      </c>
      <c r="N96" s="21">
        <v>135000</v>
      </c>
      <c r="O96" s="20">
        <v>40463</v>
      </c>
      <c r="P96" s="21">
        <v>135000</v>
      </c>
      <c r="Q96" s="17">
        <f t="shared" si="41"/>
        <v>139</v>
      </c>
      <c r="R96" s="17" t="str">
        <f t="shared" si="55"/>
        <v>0 years, 4 months</v>
      </c>
      <c r="S96" s="17"/>
      <c r="T96" s="17" t="str">
        <f t="shared" si="42"/>
        <v>Purchase</v>
      </c>
      <c r="U96" s="17"/>
      <c r="V96" s="17" t="str">
        <f t="shared" si="43"/>
        <v/>
      </c>
      <c r="W96" s="17" t="str">
        <f t="shared" si="44"/>
        <v/>
      </c>
      <c r="X96" s="17"/>
      <c r="Y96" s="17"/>
      <c r="Z96" s="22" t="str">
        <f t="shared" si="45"/>
        <v/>
      </c>
      <c r="AA96" s="22" t="str">
        <f t="shared" si="56"/>
        <v/>
      </c>
      <c r="AB96" s="22"/>
      <c r="AC96" s="22"/>
      <c r="AD96" s="22">
        <f t="shared" si="46"/>
        <v>-97000</v>
      </c>
      <c r="AE96" s="22">
        <f t="shared" si="57"/>
        <v>-97000</v>
      </c>
      <c r="AF96" s="22" t="str">
        <f t="shared" si="58"/>
        <v/>
      </c>
      <c r="AG96" s="22">
        <f t="shared" si="47"/>
        <v>-97000</v>
      </c>
      <c r="AH96" s="22" t="str">
        <f t="shared" si="48"/>
        <v/>
      </c>
      <c r="AI96" s="17"/>
      <c r="AJ96" s="17"/>
      <c r="AK96" s="24">
        <f t="shared" si="49"/>
        <v>0</v>
      </c>
      <c r="AL96" s="22" t="str">
        <f t="shared" si="59"/>
        <v/>
      </c>
      <c r="AM96" s="22" t="str">
        <f t="shared" si="60"/>
        <v/>
      </c>
      <c r="AN96" s="22">
        <f t="shared" si="50"/>
        <v>0</v>
      </c>
      <c r="AO96" s="22" t="str">
        <f t="shared" si="51"/>
        <v/>
      </c>
      <c r="AP96" s="22"/>
      <c r="AQ96" s="22"/>
      <c r="AR96" s="21">
        <f t="shared" si="52"/>
        <v>-155000</v>
      </c>
      <c r="AS96" s="22">
        <f t="shared" si="61"/>
        <v>-155000</v>
      </c>
      <c r="AT96" s="22" t="str">
        <f t="shared" si="62"/>
        <v/>
      </c>
      <c r="AU96" s="22">
        <f t="shared" si="53"/>
        <v>-155000</v>
      </c>
      <c r="AV96" s="22" t="str">
        <f t="shared" si="54"/>
        <v/>
      </c>
    </row>
    <row r="97" spans="1:48" x14ac:dyDescent="0.2">
      <c r="A97" s="16">
        <v>86</v>
      </c>
      <c r="B97" s="17" t="s">
        <v>350</v>
      </c>
      <c r="C97" s="18" t="s">
        <v>347</v>
      </c>
      <c r="D97" s="18" t="s">
        <v>339</v>
      </c>
      <c r="E97" s="18" t="s">
        <v>65</v>
      </c>
      <c r="F97" s="18" t="s">
        <v>351</v>
      </c>
      <c r="G97" s="18" t="s">
        <v>352</v>
      </c>
      <c r="H97" s="20">
        <v>36105</v>
      </c>
      <c r="I97" s="17">
        <v>115000</v>
      </c>
      <c r="J97" s="20">
        <v>39337</v>
      </c>
      <c r="K97" s="17">
        <v>319500</v>
      </c>
      <c r="L97" s="20">
        <v>41799</v>
      </c>
      <c r="M97" s="20">
        <v>41862</v>
      </c>
      <c r="N97" s="21">
        <v>316156</v>
      </c>
      <c r="O97" s="20">
        <v>41912</v>
      </c>
      <c r="P97" s="21">
        <v>240000</v>
      </c>
      <c r="Q97" s="17">
        <f t="shared" si="41"/>
        <v>113</v>
      </c>
      <c r="R97" s="17" t="str">
        <f t="shared" si="55"/>
        <v>0 years, 3 months</v>
      </c>
      <c r="S97" s="17"/>
      <c r="T97" s="17" t="str">
        <f t="shared" si="42"/>
        <v>Refinance</v>
      </c>
      <c r="U97" s="17"/>
      <c r="V97" s="17">
        <f t="shared" si="43"/>
        <v>3232</v>
      </c>
      <c r="W97" s="17" t="str">
        <f t="shared" si="44"/>
        <v>8 years, 10 months</v>
      </c>
      <c r="X97" s="17"/>
      <c r="Y97" s="17"/>
      <c r="Z97" s="22">
        <f t="shared" si="45"/>
        <v>204500</v>
      </c>
      <c r="AA97" s="22">
        <f t="shared" si="56"/>
        <v>204500</v>
      </c>
      <c r="AB97" s="22"/>
      <c r="AC97" s="22"/>
      <c r="AD97" s="22">
        <f t="shared" si="46"/>
        <v>-79500</v>
      </c>
      <c r="AE97" s="22">
        <f t="shared" si="57"/>
        <v>-79500</v>
      </c>
      <c r="AF97" s="22" t="str">
        <f t="shared" si="58"/>
        <v/>
      </c>
      <c r="AG97" s="22" t="str">
        <f t="shared" si="47"/>
        <v/>
      </c>
      <c r="AH97" s="22">
        <f t="shared" si="48"/>
        <v>-79500</v>
      </c>
      <c r="AI97" s="17"/>
      <c r="AJ97" s="17"/>
      <c r="AK97" s="24">
        <f t="shared" si="49"/>
        <v>-76156</v>
      </c>
      <c r="AL97" s="22">
        <f t="shared" si="59"/>
        <v>-76156</v>
      </c>
      <c r="AM97" s="22" t="str">
        <f t="shared" si="60"/>
        <v/>
      </c>
      <c r="AN97" s="22" t="str">
        <f t="shared" si="50"/>
        <v/>
      </c>
      <c r="AO97" s="22">
        <f t="shared" si="51"/>
        <v>-76156</v>
      </c>
      <c r="AP97" s="22"/>
      <c r="AQ97" s="22"/>
      <c r="AR97" s="21">
        <f t="shared" si="52"/>
        <v>125000</v>
      </c>
      <c r="AS97" s="22" t="str">
        <f t="shared" si="61"/>
        <v/>
      </c>
      <c r="AT97" s="22">
        <f t="shared" si="62"/>
        <v>125000</v>
      </c>
      <c r="AU97" s="22" t="str">
        <f t="shared" si="53"/>
        <v/>
      </c>
      <c r="AV97" s="22">
        <f t="shared" si="54"/>
        <v>125000</v>
      </c>
    </row>
    <row r="98" spans="1:48" x14ac:dyDescent="0.2">
      <c r="A98" s="16">
        <v>87</v>
      </c>
      <c r="B98" s="17">
        <v>47</v>
      </c>
      <c r="C98" s="18" t="s">
        <v>353</v>
      </c>
      <c r="D98" s="18" t="s">
        <v>115</v>
      </c>
      <c r="E98" s="18"/>
      <c r="F98" s="18"/>
      <c r="G98" s="18" t="s">
        <v>354</v>
      </c>
      <c r="H98" s="20">
        <v>37315</v>
      </c>
      <c r="I98" s="25">
        <v>78500</v>
      </c>
      <c r="J98" s="20">
        <v>37776</v>
      </c>
      <c r="K98" s="25">
        <v>120000</v>
      </c>
      <c r="L98" s="20">
        <v>40639</v>
      </c>
      <c r="M98" s="20">
        <v>40841</v>
      </c>
      <c r="N98" s="25">
        <v>78650</v>
      </c>
      <c r="O98" s="20">
        <v>41117</v>
      </c>
      <c r="P98" s="25">
        <v>52000</v>
      </c>
      <c r="Q98" s="17">
        <f t="shared" si="41"/>
        <v>478</v>
      </c>
      <c r="R98" s="17" t="str">
        <f t="shared" si="55"/>
        <v>1 years, 3 months</v>
      </c>
      <c r="S98" s="17"/>
      <c r="T98" s="17" t="str">
        <f t="shared" si="42"/>
        <v>Refinance</v>
      </c>
      <c r="U98" s="17"/>
      <c r="V98" s="17">
        <f t="shared" si="43"/>
        <v>461</v>
      </c>
      <c r="W98" s="17" t="str">
        <f t="shared" si="44"/>
        <v>1 years, 3 months</v>
      </c>
      <c r="X98" s="17"/>
      <c r="Y98" s="17"/>
      <c r="Z98" s="22">
        <f t="shared" si="45"/>
        <v>41500</v>
      </c>
      <c r="AA98" s="22">
        <f t="shared" si="56"/>
        <v>41500</v>
      </c>
      <c r="AB98" s="22"/>
      <c r="AC98" s="22"/>
      <c r="AD98" s="22">
        <f t="shared" si="46"/>
        <v>-68000</v>
      </c>
      <c r="AE98" s="22">
        <f t="shared" si="57"/>
        <v>-68000</v>
      </c>
      <c r="AF98" s="22" t="str">
        <f t="shared" si="58"/>
        <v/>
      </c>
      <c r="AG98" s="22" t="str">
        <f t="shared" si="47"/>
        <v/>
      </c>
      <c r="AH98" s="22">
        <f t="shared" si="48"/>
        <v>-68000</v>
      </c>
      <c r="AI98" s="17"/>
      <c r="AJ98" s="17"/>
      <c r="AK98" s="24">
        <f t="shared" si="49"/>
        <v>-26650</v>
      </c>
      <c r="AL98" s="22">
        <f t="shared" si="59"/>
        <v>-26650</v>
      </c>
      <c r="AM98" s="22" t="str">
        <f t="shared" si="60"/>
        <v/>
      </c>
      <c r="AN98" s="22" t="str">
        <f t="shared" si="50"/>
        <v/>
      </c>
      <c r="AO98" s="22">
        <f t="shared" si="51"/>
        <v>-26650</v>
      </c>
      <c r="AP98" s="22"/>
      <c r="AQ98" s="22"/>
      <c r="AR98" s="21">
        <f t="shared" si="52"/>
        <v>-26500</v>
      </c>
      <c r="AS98" s="22">
        <f t="shared" si="61"/>
        <v>-26500</v>
      </c>
      <c r="AT98" s="22" t="str">
        <f t="shared" si="62"/>
        <v/>
      </c>
      <c r="AU98" s="22" t="str">
        <f t="shared" si="53"/>
        <v/>
      </c>
      <c r="AV98" s="22">
        <f t="shared" si="54"/>
        <v>-26500</v>
      </c>
    </row>
    <row r="99" spans="1:48" x14ac:dyDescent="0.2">
      <c r="A99" s="16">
        <v>88</v>
      </c>
      <c r="B99" s="17" t="s">
        <v>355</v>
      </c>
      <c r="C99" s="18" t="s">
        <v>356</v>
      </c>
      <c r="D99" s="18" t="s">
        <v>64</v>
      </c>
      <c r="E99" s="18" t="s">
        <v>65</v>
      </c>
      <c r="F99" s="18" t="s">
        <v>357</v>
      </c>
      <c r="G99" s="18" t="s">
        <v>327</v>
      </c>
      <c r="H99" s="20">
        <v>37900</v>
      </c>
      <c r="I99" s="17">
        <v>287500</v>
      </c>
      <c r="J99" s="20">
        <v>37900</v>
      </c>
      <c r="K99" s="17">
        <v>215700</v>
      </c>
      <c r="L99" s="20">
        <v>40865</v>
      </c>
      <c r="M99" s="20">
        <v>40977</v>
      </c>
      <c r="N99" s="21">
        <v>208800</v>
      </c>
      <c r="O99" s="20">
        <v>41166</v>
      </c>
      <c r="P99" s="21">
        <v>165000</v>
      </c>
      <c r="Q99" s="17">
        <f t="shared" si="41"/>
        <v>301</v>
      </c>
      <c r="R99" s="17" t="str">
        <f t="shared" si="55"/>
        <v>0 years, 9 months</v>
      </c>
      <c r="S99" s="17"/>
      <c r="T99" s="17" t="str">
        <f t="shared" si="42"/>
        <v>Purchase</v>
      </c>
      <c r="U99" s="17"/>
      <c r="V99" s="17" t="str">
        <f t="shared" si="43"/>
        <v/>
      </c>
      <c r="W99" s="17" t="str">
        <f t="shared" si="44"/>
        <v/>
      </c>
      <c r="X99" s="17"/>
      <c r="Y99" s="17"/>
      <c r="Z99" s="22" t="str">
        <f t="shared" si="45"/>
        <v/>
      </c>
      <c r="AA99" s="22" t="str">
        <f t="shared" si="56"/>
        <v/>
      </c>
      <c r="AB99" s="22"/>
      <c r="AC99" s="22"/>
      <c r="AD99" s="22">
        <f t="shared" si="46"/>
        <v>-50700</v>
      </c>
      <c r="AE99" s="22">
        <f t="shared" si="57"/>
        <v>-50700</v>
      </c>
      <c r="AF99" s="22" t="str">
        <f t="shared" si="58"/>
        <v/>
      </c>
      <c r="AG99" s="22">
        <f t="shared" si="47"/>
        <v>-50700</v>
      </c>
      <c r="AH99" s="22" t="str">
        <f t="shared" si="48"/>
        <v/>
      </c>
      <c r="AI99" s="17"/>
      <c r="AJ99" s="17"/>
      <c r="AK99" s="24">
        <f t="shared" si="49"/>
        <v>-43800</v>
      </c>
      <c r="AL99" s="22">
        <f t="shared" si="59"/>
        <v>-43800</v>
      </c>
      <c r="AM99" s="22" t="str">
        <f t="shared" si="60"/>
        <v/>
      </c>
      <c r="AN99" s="22">
        <f t="shared" si="50"/>
        <v>-43800</v>
      </c>
      <c r="AO99" s="22" t="str">
        <f t="shared" si="51"/>
        <v/>
      </c>
      <c r="AP99" s="22"/>
      <c r="AQ99" s="22"/>
      <c r="AR99" s="21">
        <f t="shared" si="52"/>
        <v>-122500</v>
      </c>
      <c r="AS99" s="22">
        <f t="shared" si="61"/>
        <v>-122500</v>
      </c>
      <c r="AT99" s="22" t="str">
        <f t="shared" si="62"/>
        <v/>
      </c>
      <c r="AU99" s="22">
        <f t="shared" si="53"/>
        <v>-122500</v>
      </c>
      <c r="AV99" s="22" t="str">
        <f t="shared" si="54"/>
        <v/>
      </c>
    </row>
    <row r="100" spans="1:48" x14ac:dyDescent="0.2">
      <c r="A100" s="16">
        <v>89</v>
      </c>
      <c r="B100" s="17" t="s">
        <v>358</v>
      </c>
      <c r="C100" s="18" t="s">
        <v>359</v>
      </c>
      <c r="D100" s="18" t="s">
        <v>64</v>
      </c>
      <c r="E100" s="18" t="s">
        <v>65</v>
      </c>
      <c r="F100" s="18" t="s">
        <v>360</v>
      </c>
      <c r="G100" s="18" t="s">
        <v>135</v>
      </c>
      <c r="H100" s="20">
        <v>38930</v>
      </c>
      <c r="I100" s="17">
        <v>294000</v>
      </c>
      <c r="J100" s="20">
        <v>38930</v>
      </c>
      <c r="K100" s="17">
        <v>235000</v>
      </c>
      <c r="L100" s="20">
        <v>40837</v>
      </c>
      <c r="M100" s="20">
        <v>40917</v>
      </c>
      <c r="N100" s="21">
        <v>178535</v>
      </c>
      <c r="O100" s="20">
        <v>41166</v>
      </c>
      <c r="P100" s="21">
        <v>175000</v>
      </c>
      <c r="Q100" s="17">
        <f t="shared" si="41"/>
        <v>329</v>
      </c>
      <c r="R100" s="17" t="str">
        <f t="shared" si="55"/>
        <v>0 years, 10 months</v>
      </c>
      <c r="S100" s="17"/>
      <c r="T100" s="17" t="str">
        <f t="shared" si="42"/>
        <v>Purchase</v>
      </c>
      <c r="U100" s="17"/>
      <c r="V100" s="17" t="str">
        <f t="shared" si="43"/>
        <v/>
      </c>
      <c r="W100" s="17" t="str">
        <f t="shared" si="44"/>
        <v/>
      </c>
      <c r="X100" s="17"/>
      <c r="Y100" s="17"/>
      <c r="Z100" s="22" t="str">
        <f t="shared" si="45"/>
        <v/>
      </c>
      <c r="AA100" s="22" t="str">
        <f t="shared" si="56"/>
        <v/>
      </c>
      <c r="AB100" s="22"/>
      <c r="AC100" s="22"/>
      <c r="AD100" s="22">
        <f t="shared" si="46"/>
        <v>-60000</v>
      </c>
      <c r="AE100" s="22">
        <f t="shared" si="57"/>
        <v>-60000</v>
      </c>
      <c r="AF100" s="22" t="str">
        <f t="shared" si="58"/>
        <v/>
      </c>
      <c r="AG100" s="22">
        <f t="shared" si="47"/>
        <v>-60000</v>
      </c>
      <c r="AH100" s="22" t="str">
        <f t="shared" si="48"/>
        <v/>
      </c>
      <c r="AI100" s="17"/>
      <c r="AJ100" s="17"/>
      <c r="AK100" s="24">
        <f t="shared" si="49"/>
        <v>-3535</v>
      </c>
      <c r="AL100" s="22">
        <f t="shared" si="59"/>
        <v>-3535</v>
      </c>
      <c r="AM100" s="22" t="str">
        <f t="shared" si="60"/>
        <v/>
      </c>
      <c r="AN100" s="22">
        <f t="shared" si="50"/>
        <v>-3535</v>
      </c>
      <c r="AO100" s="22" t="str">
        <f t="shared" si="51"/>
        <v/>
      </c>
      <c r="AP100" s="22"/>
      <c r="AQ100" s="22"/>
      <c r="AR100" s="21">
        <f t="shared" si="52"/>
        <v>-119000</v>
      </c>
      <c r="AS100" s="22">
        <f t="shared" si="61"/>
        <v>-119000</v>
      </c>
      <c r="AT100" s="22" t="str">
        <f t="shared" si="62"/>
        <v/>
      </c>
      <c r="AU100" s="22">
        <f t="shared" si="53"/>
        <v>-119000</v>
      </c>
      <c r="AV100" s="22" t="str">
        <f t="shared" si="54"/>
        <v/>
      </c>
    </row>
    <row r="101" spans="1:48" x14ac:dyDescent="0.2">
      <c r="A101" s="16">
        <v>90</v>
      </c>
      <c r="B101" s="17" t="s">
        <v>85</v>
      </c>
      <c r="C101" s="18" t="s">
        <v>361</v>
      </c>
      <c r="D101" s="18" t="s">
        <v>64</v>
      </c>
      <c r="E101" s="18" t="s">
        <v>65</v>
      </c>
      <c r="F101" s="18" t="s">
        <v>362</v>
      </c>
      <c r="G101" s="18" t="s">
        <v>363</v>
      </c>
      <c r="H101" s="20">
        <v>38287</v>
      </c>
      <c r="I101" s="17">
        <v>345000</v>
      </c>
      <c r="J101" s="20">
        <v>38901</v>
      </c>
      <c r="K101" s="17">
        <v>310000</v>
      </c>
      <c r="L101" s="20">
        <v>40352</v>
      </c>
      <c r="M101" s="20">
        <v>40388</v>
      </c>
      <c r="N101" s="21">
        <v>318936</v>
      </c>
      <c r="O101" s="20">
        <v>40618</v>
      </c>
      <c r="P101" s="21">
        <v>179500</v>
      </c>
      <c r="Q101" s="17">
        <f t="shared" si="41"/>
        <v>266</v>
      </c>
      <c r="R101" s="17" t="str">
        <f t="shared" si="55"/>
        <v>0 years, 8 months</v>
      </c>
      <c r="S101" s="17"/>
      <c r="T101" s="17" t="str">
        <f t="shared" si="42"/>
        <v>Refinance</v>
      </c>
      <c r="U101" s="17"/>
      <c r="V101" s="17">
        <f t="shared" si="43"/>
        <v>614</v>
      </c>
      <c r="W101" s="17" t="str">
        <f t="shared" si="44"/>
        <v>1 years, 8 months</v>
      </c>
      <c r="X101" s="17"/>
      <c r="Y101" s="17"/>
      <c r="Z101" s="22">
        <f t="shared" si="45"/>
        <v>-35000</v>
      </c>
      <c r="AA101" s="22" t="str">
        <f t="shared" si="56"/>
        <v/>
      </c>
      <c r="AB101" s="22"/>
      <c r="AC101" s="22"/>
      <c r="AD101" s="22">
        <f t="shared" si="46"/>
        <v>-130500</v>
      </c>
      <c r="AE101" s="22">
        <f t="shared" si="57"/>
        <v>-130500</v>
      </c>
      <c r="AF101" s="22" t="str">
        <f t="shared" si="58"/>
        <v/>
      </c>
      <c r="AG101" s="22" t="str">
        <f t="shared" si="47"/>
        <v/>
      </c>
      <c r="AH101" s="22">
        <f t="shared" si="48"/>
        <v>-130500</v>
      </c>
      <c r="AI101" s="17"/>
      <c r="AJ101" s="17"/>
      <c r="AK101" s="24">
        <f t="shared" si="49"/>
        <v>-139436</v>
      </c>
      <c r="AL101" s="22">
        <f t="shared" si="59"/>
        <v>-139436</v>
      </c>
      <c r="AM101" s="22" t="str">
        <f t="shared" si="60"/>
        <v/>
      </c>
      <c r="AN101" s="22" t="str">
        <f t="shared" si="50"/>
        <v/>
      </c>
      <c r="AO101" s="22">
        <f t="shared" si="51"/>
        <v>-139436</v>
      </c>
      <c r="AP101" s="22"/>
      <c r="AQ101" s="22"/>
      <c r="AR101" s="21">
        <f t="shared" si="52"/>
        <v>-165500</v>
      </c>
      <c r="AS101" s="22">
        <f t="shared" si="61"/>
        <v>-165500</v>
      </c>
      <c r="AT101" s="22" t="str">
        <f t="shared" si="62"/>
        <v/>
      </c>
      <c r="AU101" s="22" t="str">
        <f t="shared" si="53"/>
        <v/>
      </c>
      <c r="AV101" s="22">
        <f t="shared" si="54"/>
        <v>-165500</v>
      </c>
    </row>
    <row r="102" spans="1:48" x14ac:dyDescent="0.2">
      <c r="A102" s="16">
        <v>91</v>
      </c>
      <c r="B102" s="17">
        <v>231</v>
      </c>
      <c r="C102" s="18" t="s">
        <v>364</v>
      </c>
      <c r="D102" s="18" t="s">
        <v>64</v>
      </c>
      <c r="E102" s="18" t="s">
        <v>65</v>
      </c>
      <c r="F102" s="18" t="s">
        <v>365</v>
      </c>
      <c r="G102" s="18" t="s">
        <v>216</v>
      </c>
      <c r="H102" s="20">
        <v>38362</v>
      </c>
      <c r="I102" s="17">
        <v>289000</v>
      </c>
      <c r="J102" s="20">
        <v>38575</v>
      </c>
      <c r="K102" s="17">
        <v>284000</v>
      </c>
      <c r="L102" s="20">
        <v>40142</v>
      </c>
      <c r="M102" s="20">
        <v>40214</v>
      </c>
      <c r="N102" s="21">
        <v>179176</v>
      </c>
      <c r="O102" s="20">
        <v>40603</v>
      </c>
      <c r="P102" s="21">
        <v>87500</v>
      </c>
      <c r="Q102" s="17">
        <f t="shared" si="41"/>
        <v>461</v>
      </c>
      <c r="R102" s="17" t="str">
        <f t="shared" si="55"/>
        <v>1 years, 3 months</v>
      </c>
      <c r="S102" s="17"/>
      <c r="T102" s="17" t="str">
        <f t="shared" si="42"/>
        <v>Refinance</v>
      </c>
      <c r="U102" s="17"/>
      <c r="V102" s="17">
        <f t="shared" si="43"/>
        <v>213</v>
      </c>
      <c r="W102" s="17" t="str">
        <f t="shared" si="44"/>
        <v>0 years, 7 months</v>
      </c>
      <c r="X102" s="17"/>
      <c r="Y102" s="17"/>
      <c r="Z102" s="22">
        <f t="shared" si="45"/>
        <v>-5000</v>
      </c>
      <c r="AA102" s="22" t="str">
        <f t="shared" si="56"/>
        <v/>
      </c>
      <c r="AB102" s="22"/>
      <c r="AC102" s="22"/>
      <c r="AD102" s="22">
        <f t="shared" si="46"/>
        <v>-196500</v>
      </c>
      <c r="AE102" s="22">
        <f t="shared" si="57"/>
        <v>-196500</v>
      </c>
      <c r="AF102" s="22" t="str">
        <f t="shared" si="58"/>
        <v/>
      </c>
      <c r="AG102" s="22" t="str">
        <f t="shared" si="47"/>
        <v/>
      </c>
      <c r="AH102" s="22">
        <f t="shared" si="48"/>
        <v>-196500</v>
      </c>
      <c r="AI102" s="17"/>
      <c r="AJ102" s="17"/>
      <c r="AK102" s="24">
        <f t="shared" si="49"/>
        <v>-91676</v>
      </c>
      <c r="AL102" s="22">
        <f t="shared" si="59"/>
        <v>-91676</v>
      </c>
      <c r="AM102" s="22" t="str">
        <f t="shared" si="60"/>
        <v/>
      </c>
      <c r="AN102" s="22" t="str">
        <f t="shared" si="50"/>
        <v/>
      </c>
      <c r="AO102" s="22">
        <f t="shared" si="51"/>
        <v>-91676</v>
      </c>
      <c r="AP102" s="22"/>
      <c r="AQ102" s="22"/>
      <c r="AR102" s="21">
        <f t="shared" si="52"/>
        <v>-201500</v>
      </c>
      <c r="AS102" s="22">
        <f t="shared" si="61"/>
        <v>-201500</v>
      </c>
      <c r="AT102" s="22" t="str">
        <f t="shared" si="62"/>
        <v/>
      </c>
      <c r="AU102" s="22" t="str">
        <f t="shared" si="53"/>
        <v/>
      </c>
      <c r="AV102" s="22">
        <f t="shared" si="54"/>
        <v>-201500</v>
      </c>
    </row>
    <row r="103" spans="1:48" x14ac:dyDescent="0.2">
      <c r="A103" s="16">
        <v>92</v>
      </c>
      <c r="B103" s="17">
        <v>227</v>
      </c>
      <c r="C103" s="18" t="s">
        <v>366</v>
      </c>
      <c r="D103" s="18" t="s">
        <v>64</v>
      </c>
      <c r="E103" s="18"/>
      <c r="F103" s="18"/>
      <c r="G103" s="18" t="s">
        <v>367</v>
      </c>
      <c r="H103" s="20">
        <v>39436</v>
      </c>
      <c r="I103" s="25">
        <v>265000</v>
      </c>
      <c r="J103" s="20">
        <v>39436</v>
      </c>
      <c r="K103" s="25">
        <v>257050</v>
      </c>
      <c r="L103" s="20">
        <v>40101</v>
      </c>
      <c r="M103" s="20">
        <v>40211</v>
      </c>
      <c r="N103" s="25">
        <v>219969</v>
      </c>
      <c r="O103" s="20">
        <v>40393</v>
      </c>
      <c r="P103" s="25">
        <v>155000</v>
      </c>
      <c r="Q103" s="17">
        <f t="shared" si="41"/>
        <v>292</v>
      </c>
      <c r="R103" s="17" t="str">
        <f t="shared" si="55"/>
        <v>0 years, 9 months</v>
      </c>
      <c r="S103" s="17"/>
      <c r="T103" s="17" t="str">
        <f t="shared" si="42"/>
        <v>Purchase</v>
      </c>
      <c r="U103" s="17"/>
      <c r="V103" s="17" t="str">
        <f t="shared" si="43"/>
        <v/>
      </c>
      <c r="W103" s="17" t="str">
        <f t="shared" si="44"/>
        <v/>
      </c>
      <c r="X103" s="17"/>
      <c r="Y103" s="17"/>
      <c r="Z103" s="22" t="str">
        <f t="shared" si="45"/>
        <v/>
      </c>
      <c r="AA103" s="22" t="str">
        <f t="shared" si="56"/>
        <v/>
      </c>
      <c r="AB103" s="22"/>
      <c r="AC103" s="22"/>
      <c r="AD103" s="22">
        <f t="shared" si="46"/>
        <v>-102050</v>
      </c>
      <c r="AE103" s="22">
        <f t="shared" si="57"/>
        <v>-102050</v>
      </c>
      <c r="AF103" s="22" t="str">
        <f t="shared" si="58"/>
        <v/>
      </c>
      <c r="AG103" s="22">
        <f t="shared" si="47"/>
        <v>-102050</v>
      </c>
      <c r="AH103" s="22" t="str">
        <f t="shared" si="48"/>
        <v/>
      </c>
      <c r="AI103" s="17"/>
      <c r="AJ103" s="17"/>
      <c r="AK103" s="24">
        <f t="shared" si="49"/>
        <v>-64969</v>
      </c>
      <c r="AL103" s="22">
        <f t="shared" si="59"/>
        <v>-64969</v>
      </c>
      <c r="AM103" s="22" t="str">
        <f t="shared" si="60"/>
        <v/>
      </c>
      <c r="AN103" s="22">
        <f t="shared" si="50"/>
        <v>-64969</v>
      </c>
      <c r="AO103" s="22" t="str">
        <f t="shared" si="51"/>
        <v/>
      </c>
      <c r="AP103" s="22"/>
      <c r="AQ103" s="22"/>
      <c r="AR103" s="21">
        <f t="shared" si="52"/>
        <v>-110000</v>
      </c>
      <c r="AS103" s="22">
        <f t="shared" si="61"/>
        <v>-110000</v>
      </c>
      <c r="AT103" s="22" t="str">
        <f t="shared" si="62"/>
        <v/>
      </c>
      <c r="AU103" s="22">
        <f t="shared" si="53"/>
        <v>-110000</v>
      </c>
      <c r="AV103" s="22" t="str">
        <f t="shared" si="54"/>
        <v/>
      </c>
    </row>
    <row r="104" spans="1:48" x14ac:dyDescent="0.2">
      <c r="A104" s="16">
        <v>93</v>
      </c>
      <c r="B104" s="17" t="s">
        <v>368</v>
      </c>
      <c r="C104" s="18" t="s">
        <v>369</v>
      </c>
      <c r="D104" s="18" t="s">
        <v>64</v>
      </c>
      <c r="E104" s="18"/>
      <c r="F104" s="18"/>
      <c r="G104" s="18"/>
      <c r="H104" s="20">
        <v>37855</v>
      </c>
      <c r="I104" s="25">
        <v>302500</v>
      </c>
      <c r="J104" s="20">
        <v>38559</v>
      </c>
      <c r="K104" s="25">
        <v>304000</v>
      </c>
      <c r="L104" s="20">
        <v>41549</v>
      </c>
      <c r="M104" s="20">
        <v>41767</v>
      </c>
      <c r="N104" s="25">
        <v>230000</v>
      </c>
      <c r="O104" s="20">
        <v>42053</v>
      </c>
      <c r="P104" s="25">
        <v>207900</v>
      </c>
      <c r="Q104" s="17">
        <f t="shared" si="41"/>
        <v>504</v>
      </c>
      <c r="R104" s="17" t="str">
        <f t="shared" si="55"/>
        <v>1 years, 4 months</v>
      </c>
      <c r="S104" s="17"/>
      <c r="T104" s="17" t="str">
        <f t="shared" si="42"/>
        <v>Refinance</v>
      </c>
      <c r="U104" s="17"/>
      <c r="V104" s="17">
        <f t="shared" si="43"/>
        <v>704</v>
      </c>
      <c r="W104" s="17" t="str">
        <f t="shared" si="44"/>
        <v>1 years, 11 months</v>
      </c>
      <c r="X104" s="17"/>
      <c r="Y104" s="17"/>
      <c r="Z104" s="22">
        <f t="shared" si="45"/>
        <v>1500</v>
      </c>
      <c r="AA104" s="22">
        <f t="shared" si="56"/>
        <v>1500</v>
      </c>
      <c r="AB104" s="22"/>
      <c r="AC104" s="22"/>
      <c r="AD104" s="22">
        <f t="shared" si="46"/>
        <v>-96100</v>
      </c>
      <c r="AE104" s="22">
        <f t="shared" si="57"/>
        <v>-96100</v>
      </c>
      <c r="AF104" s="22" t="str">
        <f t="shared" si="58"/>
        <v/>
      </c>
      <c r="AG104" s="22" t="str">
        <f t="shared" si="47"/>
        <v/>
      </c>
      <c r="AH104" s="22">
        <f t="shared" si="48"/>
        <v>-96100</v>
      </c>
      <c r="AI104" s="17"/>
      <c r="AJ104" s="17"/>
      <c r="AK104" s="24">
        <f t="shared" si="49"/>
        <v>-22100</v>
      </c>
      <c r="AL104" s="22">
        <f t="shared" si="59"/>
        <v>-22100</v>
      </c>
      <c r="AM104" s="22" t="str">
        <f t="shared" si="60"/>
        <v/>
      </c>
      <c r="AN104" s="22" t="str">
        <f t="shared" si="50"/>
        <v/>
      </c>
      <c r="AO104" s="22">
        <f t="shared" si="51"/>
        <v>-22100</v>
      </c>
      <c r="AP104" s="22"/>
      <c r="AQ104" s="22"/>
      <c r="AR104" s="21">
        <f t="shared" si="52"/>
        <v>-94600</v>
      </c>
      <c r="AS104" s="22">
        <f t="shared" si="61"/>
        <v>-94600</v>
      </c>
      <c r="AT104" s="22" t="str">
        <f t="shared" si="62"/>
        <v/>
      </c>
      <c r="AU104" s="22" t="str">
        <f t="shared" si="53"/>
        <v/>
      </c>
      <c r="AV104" s="22">
        <f t="shared" si="54"/>
        <v>-94600</v>
      </c>
    </row>
    <row r="105" spans="1:48" x14ac:dyDescent="0.2">
      <c r="A105" s="16">
        <v>94</v>
      </c>
      <c r="B105" s="17" t="s">
        <v>370</v>
      </c>
      <c r="C105" s="18" t="s">
        <v>371</v>
      </c>
      <c r="D105" s="18" t="s">
        <v>192</v>
      </c>
      <c r="E105" s="18" t="s">
        <v>279</v>
      </c>
      <c r="F105" s="18" t="s">
        <v>372</v>
      </c>
      <c r="G105" s="18" t="s">
        <v>171</v>
      </c>
      <c r="H105" s="20">
        <v>39199</v>
      </c>
      <c r="I105" s="17">
        <v>161500</v>
      </c>
      <c r="J105" s="20">
        <v>39199</v>
      </c>
      <c r="K105" s="17">
        <v>153425</v>
      </c>
      <c r="L105" s="20">
        <v>40605</v>
      </c>
      <c r="M105" s="20">
        <v>40653</v>
      </c>
      <c r="N105" s="21">
        <v>108000</v>
      </c>
      <c r="O105" s="20">
        <v>40800</v>
      </c>
      <c r="P105" s="21">
        <v>119900</v>
      </c>
      <c r="Q105" s="17">
        <f t="shared" si="41"/>
        <v>195</v>
      </c>
      <c r="R105" s="17" t="str">
        <f t="shared" si="55"/>
        <v>0 years, 6 months</v>
      </c>
      <c r="S105" s="17"/>
      <c r="T105" s="17" t="str">
        <f t="shared" si="42"/>
        <v>Purchase</v>
      </c>
      <c r="U105" s="17"/>
      <c r="V105" s="17" t="str">
        <f t="shared" si="43"/>
        <v/>
      </c>
      <c r="W105" s="17" t="str">
        <f t="shared" si="44"/>
        <v/>
      </c>
      <c r="X105" s="17"/>
      <c r="Y105" s="17"/>
      <c r="Z105" s="22" t="str">
        <f t="shared" si="45"/>
        <v/>
      </c>
      <c r="AA105" s="22" t="str">
        <f t="shared" si="56"/>
        <v/>
      </c>
      <c r="AB105" s="22"/>
      <c r="AC105" s="22"/>
      <c r="AD105" s="22">
        <f t="shared" si="46"/>
        <v>-33525</v>
      </c>
      <c r="AE105" s="22">
        <f t="shared" si="57"/>
        <v>-33525</v>
      </c>
      <c r="AF105" s="22" t="str">
        <f t="shared" si="58"/>
        <v/>
      </c>
      <c r="AG105" s="22">
        <f t="shared" si="47"/>
        <v>-33525</v>
      </c>
      <c r="AH105" s="22" t="str">
        <f t="shared" si="48"/>
        <v/>
      </c>
      <c r="AI105" s="17"/>
      <c r="AJ105" s="17"/>
      <c r="AK105" s="24">
        <f t="shared" si="49"/>
        <v>11900</v>
      </c>
      <c r="AL105" s="22" t="str">
        <f t="shared" si="59"/>
        <v/>
      </c>
      <c r="AM105" s="22">
        <f t="shared" si="60"/>
        <v>11900</v>
      </c>
      <c r="AN105" s="22">
        <f t="shared" si="50"/>
        <v>11900</v>
      </c>
      <c r="AO105" s="22" t="str">
        <f t="shared" si="51"/>
        <v/>
      </c>
      <c r="AP105" s="22"/>
      <c r="AQ105" s="22"/>
      <c r="AR105" s="21">
        <f t="shared" si="52"/>
        <v>-41600</v>
      </c>
      <c r="AS105" s="22">
        <f t="shared" si="61"/>
        <v>-41600</v>
      </c>
      <c r="AT105" s="22" t="str">
        <f t="shared" si="62"/>
        <v/>
      </c>
      <c r="AU105" s="22">
        <f t="shared" si="53"/>
        <v>-41600</v>
      </c>
      <c r="AV105" s="22" t="str">
        <f t="shared" si="54"/>
        <v/>
      </c>
    </row>
    <row r="106" spans="1:48" x14ac:dyDescent="0.2">
      <c r="A106" s="16">
        <v>95</v>
      </c>
      <c r="B106" s="17" t="s">
        <v>373</v>
      </c>
      <c r="C106" s="18" t="s">
        <v>374</v>
      </c>
      <c r="D106" s="18" t="s">
        <v>64</v>
      </c>
      <c r="E106" s="18" t="s">
        <v>375</v>
      </c>
      <c r="F106" s="18" t="s">
        <v>376</v>
      </c>
      <c r="G106" s="18" t="s">
        <v>377</v>
      </c>
      <c r="H106" s="20">
        <v>37915</v>
      </c>
      <c r="I106" s="17">
        <v>185900</v>
      </c>
      <c r="J106" s="20">
        <v>37915</v>
      </c>
      <c r="K106" s="17">
        <v>174746</v>
      </c>
      <c r="L106" s="20">
        <v>40045</v>
      </c>
      <c r="M106" s="20">
        <v>40081</v>
      </c>
      <c r="N106" s="21">
        <v>157986</v>
      </c>
      <c r="O106" s="20">
        <v>40514</v>
      </c>
      <c r="P106" s="21">
        <v>142000</v>
      </c>
      <c r="Q106" s="17">
        <f t="shared" si="41"/>
        <v>469</v>
      </c>
      <c r="R106" s="17" t="str">
        <f t="shared" si="55"/>
        <v>1 years, 3 months</v>
      </c>
      <c r="S106" s="17"/>
      <c r="T106" s="17" t="str">
        <f t="shared" si="42"/>
        <v>Purchase</v>
      </c>
      <c r="U106" s="17"/>
      <c r="V106" s="17" t="str">
        <f t="shared" si="43"/>
        <v/>
      </c>
      <c r="W106" s="17" t="str">
        <f t="shared" si="44"/>
        <v/>
      </c>
      <c r="X106" s="17"/>
      <c r="Y106" s="17"/>
      <c r="Z106" s="22" t="str">
        <f t="shared" si="45"/>
        <v/>
      </c>
      <c r="AA106" s="22" t="str">
        <f t="shared" si="56"/>
        <v/>
      </c>
      <c r="AB106" s="22"/>
      <c r="AC106" s="22"/>
      <c r="AD106" s="22">
        <f t="shared" si="46"/>
        <v>-32746</v>
      </c>
      <c r="AE106" s="22">
        <f t="shared" si="57"/>
        <v>-32746</v>
      </c>
      <c r="AF106" s="22" t="str">
        <f t="shared" si="58"/>
        <v/>
      </c>
      <c r="AG106" s="22">
        <f t="shared" si="47"/>
        <v>-32746</v>
      </c>
      <c r="AH106" s="22" t="str">
        <f t="shared" si="48"/>
        <v/>
      </c>
      <c r="AI106" s="17"/>
      <c r="AJ106" s="17"/>
      <c r="AK106" s="24">
        <f t="shared" si="49"/>
        <v>-15986</v>
      </c>
      <c r="AL106" s="22">
        <f t="shared" si="59"/>
        <v>-15986</v>
      </c>
      <c r="AM106" s="22" t="str">
        <f t="shared" si="60"/>
        <v/>
      </c>
      <c r="AN106" s="22">
        <f t="shared" si="50"/>
        <v>-15986</v>
      </c>
      <c r="AO106" s="22" t="str">
        <f t="shared" si="51"/>
        <v/>
      </c>
      <c r="AP106" s="22"/>
      <c r="AQ106" s="22"/>
      <c r="AR106" s="21">
        <f t="shared" si="52"/>
        <v>-43900</v>
      </c>
      <c r="AS106" s="22">
        <f t="shared" si="61"/>
        <v>-43900</v>
      </c>
      <c r="AT106" s="22" t="str">
        <f t="shared" si="62"/>
        <v/>
      </c>
      <c r="AU106" s="22">
        <f t="shared" si="53"/>
        <v>-43900</v>
      </c>
      <c r="AV106" s="22" t="str">
        <f t="shared" si="54"/>
        <v/>
      </c>
    </row>
    <row r="107" spans="1:48" x14ac:dyDescent="0.2">
      <c r="A107" s="16">
        <v>96</v>
      </c>
      <c r="B107" s="17">
        <v>243</v>
      </c>
      <c r="C107" s="18" t="s">
        <v>378</v>
      </c>
      <c r="D107" s="18" t="s">
        <v>115</v>
      </c>
      <c r="E107" s="18"/>
      <c r="F107" s="18"/>
      <c r="G107" s="18" t="s">
        <v>379</v>
      </c>
      <c r="H107" s="20">
        <v>35944</v>
      </c>
      <c r="I107" s="25">
        <v>69900</v>
      </c>
      <c r="J107" s="20">
        <v>38628</v>
      </c>
      <c r="K107" s="25">
        <v>180620</v>
      </c>
      <c r="L107" s="20">
        <v>40436</v>
      </c>
      <c r="M107" s="20">
        <v>40455</v>
      </c>
      <c r="N107" s="25">
        <v>198264</v>
      </c>
      <c r="O107" s="20">
        <v>40546</v>
      </c>
      <c r="P107" s="25">
        <v>98000</v>
      </c>
      <c r="Q107" s="17">
        <f t="shared" si="41"/>
        <v>110</v>
      </c>
      <c r="R107" s="17" t="str">
        <f t="shared" si="55"/>
        <v>0 years, 3 months</v>
      </c>
      <c r="S107" s="17"/>
      <c r="T107" s="17" t="str">
        <f t="shared" si="42"/>
        <v>Refinance</v>
      </c>
      <c r="U107" s="17"/>
      <c r="V107" s="17">
        <f t="shared" si="43"/>
        <v>2684</v>
      </c>
      <c r="W107" s="17" t="str">
        <f t="shared" si="44"/>
        <v>7 years, 4 months</v>
      </c>
      <c r="X107" s="17"/>
      <c r="Y107" s="17"/>
      <c r="Z107" s="22">
        <f t="shared" si="45"/>
        <v>110720</v>
      </c>
      <c r="AA107" s="22">
        <f t="shared" si="56"/>
        <v>110720</v>
      </c>
      <c r="AB107" s="22"/>
      <c r="AC107" s="22"/>
      <c r="AD107" s="22">
        <f t="shared" si="46"/>
        <v>-82620</v>
      </c>
      <c r="AE107" s="22">
        <f t="shared" si="57"/>
        <v>-82620</v>
      </c>
      <c r="AF107" s="22" t="str">
        <f t="shared" si="58"/>
        <v/>
      </c>
      <c r="AG107" s="22" t="str">
        <f t="shared" si="47"/>
        <v/>
      </c>
      <c r="AH107" s="22">
        <f t="shared" si="48"/>
        <v>-82620</v>
      </c>
      <c r="AI107" s="17"/>
      <c r="AJ107" s="17"/>
      <c r="AK107" s="24">
        <f t="shared" si="49"/>
        <v>-100264</v>
      </c>
      <c r="AL107" s="22">
        <f t="shared" si="59"/>
        <v>-100264</v>
      </c>
      <c r="AM107" s="22" t="str">
        <f t="shared" si="60"/>
        <v/>
      </c>
      <c r="AN107" s="22" t="str">
        <f t="shared" si="50"/>
        <v/>
      </c>
      <c r="AO107" s="22">
        <f t="shared" si="51"/>
        <v>-100264</v>
      </c>
      <c r="AP107" s="22"/>
      <c r="AQ107" s="22"/>
      <c r="AR107" s="21">
        <f t="shared" si="52"/>
        <v>28100</v>
      </c>
      <c r="AS107" s="22" t="str">
        <f t="shared" si="61"/>
        <v/>
      </c>
      <c r="AT107" s="22">
        <f t="shared" si="62"/>
        <v>28100</v>
      </c>
      <c r="AU107" s="22" t="str">
        <f t="shared" si="53"/>
        <v/>
      </c>
      <c r="AV107" s="22">
        <f t="shared" si="54"/>
        <v>28100</v>
      </c>
    </row>
    <row r="108" spans="1:48" x14ac:dyDescent="0.2">
      <c r="A108" s="16">
        <v>97</v>
      </c>
      <c r="B108" s="17" t="s">
        <v>380</v>
      </c>
      <c r="C108" s="18" t="s">
        <v>381</v>
      </c>
      <c r="D108" s="18" t="s">
        <v>64</v>
      </c>
      <c r="E108" s="18" t="s">
        <v>65</v>
      </c>
      <c r="F108" s="18" t="s">
        <v>382</v>
      </c>
      <c r="G108" s="18" t="s">
        <v>383</v>
      </c>
      <c r="H108" s="20">
        <v>36494</v>
      </c>
      <c r="I108" s="17">
        <v>97000</v>
      </c>
      <c r="J108" s="20">
        <v>39167</v>
      </c>
      <c r="K108" s="17">
        <v>156000</v>
      </c>
      <c r="L108" s="20">
        <v>40303</v>
      </c>
      <c r="M108" s="20">
        <v>40358</v>
      </c>
      <c r="N108" s="21">
        <v>148122</v>
      </c>
      <c r="O108" s="20">
        <v>40520</v>
      </c>
      <c r="P108" s="21">
        <v>115000</v>
      </c>
      <c r="Q108" s="17">
        <f t="shared" si="41"/>
        <v>217</v>
      </c>
      <c r="R108" s="17" t="str">
        <f t="shared" si="55"/>
        <v>0 years, 7 months</v>
      </c>
      <c r="S108" s="17"/>
      <c r="T108" s="17" t="str">
        <f t="shared" si="42"/>
        <v>Refinance</v>
      </c>
      <c r="U108" s="17"/>
      <c r="V108" s="17">
        <f t="shared" si="43"/>
        <v>2673</v>
      </c>
      <c r="W108" s="17" t="str">
        <f t="shared" si="44"/>
        <v>7 years, 3 months</v>
      </c>
      <c r="X108" s="17"/>
      <c r="Y108" s="17"/>
      <c r="Z108" s="22">
        <f t="shared" si="45"/>
        <v>59000</v>
      </c>
      <c r="AA108" s="22">
        <f t="shared" si="56"/>
        <v>59000</v>
      </c>
      <c r="AB108" s="22"/>
      <c r="AC108" s="22"/>
      <c r="AD108" s="22">
        <f t="shared" si="46"/>
        <v>-41000</v>
      </c>
      <c r="AE108" s="22">
        <f t="shared" si="57"/>
        <v>-41000</v>
      </c>
      <c r="AF108" s="22" t="str">
        <f t="shared" si="58"/>
        <v/>
      </c>
      <c r="AG108" s="22" t="str">
        <f t="shared" si="47"/>
        <v/>
      </c>
      <c r="AH108" s="22">
        <f t="shared" si="48"/>
        <v>-41000</v>
      </c>
      <c r="AI108" s="17"/>
      <c r="AJ108" s="17"/>
      <c r="AK108" s="24">
        <f t="shared" si="49"/>
        <v>-33122</v>
      </c>
      <c r="AL108" s="22">
        <f t="shared" si="59"/>
        <v>-33122</v>
      </c>
      <c r="AM108" s="22" t="str">
        <f t="shared" si="60"/>
        <v/>
      </c>
      <c r="AN108" s="22" t="str">
        <f t="shared" si="50"/>
        <v/>
      </c>
      <c r="AO108" s="22">
        <f t="shared" si="51"/>
        <v>-33122</v>
      </c>
      <c r="AP108" s="22"/>
      <c r="AQ108" s="22"/>
      <c r="AR108" s="21">
        <f t="shared" si="52"/>
        <v>18000</v>
      </c>
      <c r="AS108" s="22" t="str">
        <f t="shared" si="61"/>
        <v/>
      </c>
      <c r="AT108" s="22">
        <f t="shared" si="62"/>
        <v>18000</v>
      </c>
      <c r="AU108" s="22" t="str">
        <f t="shared" si="53"/>
        <v/>
      </c>
      <c r="AV108" s="22">
        <f t="shared" si="54"/>
        <v>18000</v>
      </c>
    </row>
    <row r="109" spans="1:48" x14ac:dyDescent="0.2">
      <c r="A109" s="16">
        <v>98</v>
      </c>
      <c r="B109" s="17" t="s">
        <v>190</v>
      </c>
      <c r="C109" s="18" t="s">
        <v>384</v>
      </c>
      <c r="D109" s="18" t="s">
        <v>64</v>
      </c>
      <c r="E109" s="18" t="s">
        <v>65</v>
      </c>
      <c r="F109" s="18" t="s">
        <v>385</v>
      </c>
      <c r="G109" s="18" t="s">
        <v>386</v>
      </c>
      <c r="H109" s="20">
        <v>39176</v>
      </c>
      <c r="I109" s="17">
        <v>264000</v>
      </c>
      <c r="J109" s="20">
        <v>39176</v>
      </c>
      <c r="K109" s="17">
        <v>250800</v>
      </c>
      <c r="L109" s="20">
        <v>40976</v>
      </c>
      <c r="M109" s="20">
        <v>41009</v>
      </c>
      <c r="N109" s="21">
        <v>137000</v>
      </c>
      <c r="O109" s="20">
        <v>41152</v>
      </c>
      <c r="P109" s="21">
        <v>175000</v>
      </c>
      <c r="Q109" s="17">
        <f t="shared" si="41"/>
        <v>176</v>
      </c>
      <c r="R109" s="17" t="str">
        <f t="shared" si="55"/>
        <v>0 years, 5 months</v>
      </c>
      <c r="S109" s="17"/>
      <c r="T109" s="17" t="str">
        <f t="shared" si="42"/>
        <v>Purchase</v>
      </c>
      <c r="U109" s="17"/>
      <c r="V109" s="17" t="str">
        <f t="shared" si="43"/>
        <v/>
      </c>
      <c r="W109" s="17" t="str">
        <f t="shared" si="44"/>
        <v/>
      </c>
      <c r="X109" s="17"/>
      <c r="Y109" s="17"/>
      <c r="Z109" s="22" t="str">
        <f t="shared" si="45"/>
        <v/>
      </c>
      <c r="AA109" s="22" t="str">
        <f t="shared" si="56"/>
        <v/>
      </c>
      <c r="AB109" s="22"/>
      <c r="AC109" s="22"/>
      <c r="AD109" s="22">
        <f t="shared" si="46"/>
        <v>-75800</v>
      </c>
      <c r="AE109" s="22">
        <f t="shared" si="57"/>
        <v>-75800</v>
      </c>
      <c r="AF109" s="22" t="str">
        <f t="shared" si="58"/>
        <v/>
      </c>
      <c r="AG109" s="22">
        <f t="shared" si="47"/>
        <v>-75800</v>
      </c>
      <c r="AH109" s="22" t="str">
        <f t="shared" si="48"/>
        <v/>
      </c>
      <c r="AI109" s="17"/>
      <c r="AJ109" s="17"/>
      <c r="AK109" s="24">
        <f t="shared" si="49"/>
        <v>38000</v>
      </c>
      <c r="AL109" s="22" t="str">
        <f t="shared" si="59"/>
        <v/>
      </c>
      <c r="AM109" s="22">
        <f t="shared" si="60"/>
        <v>38000</v>
      </c>
      <c r="AN109" s="22">
        <f t="shared" si="50"/>
        <v>38000</v>
      </c>
      <c r="AO109" s="22" t="str">
        <f t="shared" si="51"/>
        <v/>
      </c>
      <c r="AP109" s="22"/>
      <c r="AQ109" s="22"/>
      <c r="AR109" s="21">
        <f t="shared" si="52"/>
        <v>-89000</v>
      </c>
      <c r="AS109" s="22">
        <f t="shared" si="61"/>
        <v>-89000</v>
      </c>
      <c r="AT109" s="22" t="str">
        <f t="shared" si="62"/>
        <v/>
      </c>
      <c r="AU109" s="22">
        <f t="shared" si="53"/>
        <v>-89000</v>
      </c>
      <c r="AV109" s="22" t="str">
        <f t="shared" si="54"/>
        <v/>
      </c>
    </row>
    <row r="110" spans="1:48" x14ac:dyDescent="0.2">
      <c r="A110" s="16">
        <v>99</v>
      </c>
      <c r="B110" s="17" t="s">
        <v>387</v>
      </c>
      <c r="C110" s="18" t="s">
        <v>388</v>
      </c>
      <c r="D110" s="18" t="s">
        <v>64</v>
      </c>
      <c r="E110" s="18" t="s">
        <v>65</v>
      </c>
      <c r="F110" s="18">
        <v>28412</v>
      </c>
      <c r="G110" s="18">
        <v>144</v>
      </c>
      <c r="H110" s="20">
        <v>35794</v>
      </c>
      <c r="I110" s="17">
        <v>170000</v>
      </c>
      <c r="J110" s="20">
        <v>39364</v>
      </c>
      <c r="K110" s="17">
        <v>320000</v>
      </c>
      <c r="L110" s="20">
        <v>41085</v>
      </c>
      <c r="M110" s="20">
        <v>41121</v>
      </c>
      <c r="N110" s="21">
        <v>429397</v>
      </c>
      <c r="O110" s="20">
        <v>41649</v>
      </c>
      <c r="P110" s="21">
        <v>345000</v>
      </c>
      <c r="Q110" s="17">
        <f t="shared" si="41"/>
        <v>564</v>
      </c>
      <c r="R110" s="17" t="str">
        <f t="shared" si="55"/>
        <v>1 years, 6 months</v>
      </c>
      <c r="S110" s="17"/>
      <c r="T110" s="17" t="str">
        <f t="shared" si="42"/>
        <v>Refinance</v>
      </c>
      <c r="U110" s="17"/>
      <c r="V110" s="17">
        <f t="shared" si="43"/>
        <v>3570</v>
      </c>
      <c r="W110" s="17" t="str">
        <f t="shared" si="44"/>
        <v>9 years, 9 months</v>
      </c>
      <c r="X110" s="17"/>
      <c r="Y110" s="17"/>
      <c r="Z110" s="22">
        <f t="shared" si="45"/>
        <v>150000</v>
      </c>
      <c r="AA110" s="22">
        <f t="shared" si="56"/>
        <v>150000</v>
      </c>
      <c r="AB110" s="22"/>
      <c r="AC110" s="22"/>
      <c r="AD110" s="22">
        <f t="shared" si="46"/>
        <v>25000</v>
      </c>
      <c r="AE110" s="22" t="str">
        <f t="shared" si="57"/>
        <v/>
      </c>
      <c r="AF110" s="22">
        <f t="shared" si="58"/>
        <v>25000</v>
      </c>
      <c r="AG110" s="22" t="str">
        <f t="shared" si="47"/>
        <v/>
      </c>
      <c r="AH110" s="22">
        <f t="shared" si="48"/>
        <v>25000</v>
      </c>
      <c r="AI110" s="17"/>
      <c r="AJ110" s="17"/>
      <c r="AK110" s="24">
        <f t="shared" si="49"/>
        <v>-84397</v>
      </c>
      <c r="AL110" s="22">
        <f t="shared" si="59"/>
        <v>-84397</v>
      </c>
      <c r="AM110" s="22" t="str">
        <f t="shared" si="60"/>
        <v/>
      </c>
      <c r="AN110" s="22" t="str">
        <f t="shared" si="50"/>
        <v/>
      </c>
      <c r="AO110" s="22">
        <f t="shared" si="51"/>
        <v>-84397</v>
      </c>
      <c r="AP110" s="22"/>
      <c r="AQ110" s="22"/>
      <c r="AR110" s="21">
        <f t="shared" si="52"/>
        <v>175000</v>
      </c>
      <c r="AS110" s="22" t="str">
        <f t="shared" si="61"/>
        <v/>
      </c>
      <c r="AT110" s="22">
        <f t="shared" si="62"/>
        <v>175000</v>
      </c>
      <c r="AU110" s="22" t="str">
        <f t="shared" si="53"/>
        <v/>
      </c>
      <c r="AV110" s="22">
        <f t="shared" si="54"/>
        <v>175000</v>
      </c>
    </row>
    <row r="111" spans="1:48" x14ac:dyDescent="0.2">
      <c r="A111" s="16">
        <v>100</v>
      </c>
      <c r="B111" s="17" t="s">
        <v>389</v>
      </c>
      <c r="C111" s="18" t="s">
        <v>390</v>
      </c>
      <c r="D111" s="18" t="s">
        <v>74</v>
      </c>
      <c r="E111" s="18" t="s">
        <v>65</v>
      </c>
      <c r="F111" s="18" t="s">
        <v>391</v>
      </c>
      <c r="G111" s="18" t="s">
        <v>392</v>
      </c>
      <c r="H111" s="20">
        <v>33080</v>
      </c>
      <c r="I111" s="17">
        <v>103500</v>
      </c>
      <c r="J111" s="20">
        <v>39721</v>
      </c>
      <c r="K111" s="17">
        <v>242924</v>
      </c>
      <c r="L111" s="20">
        <v>40996</v>
      </c>
      <c r="M111" s="20">
        <v>41011</v>
      </c>
      <c r="N111" s="21">
        <v>294934</v>
      </c>
      <c r="O111" s="20">
        <v>42061</v>
      </c>
      <c r="P111" s="21">
        <v>188500</v>
      </c>
      <c r="Q111" s="17">
        <f t="shared" si="41"/>
        <v>1065</v>
      </c>
      <c r="R111" s="17" t="str">
        <f t="shared" si="55"/>
        <v>2 years, 10 months</v>
      </c>
      <c r="S111" s="17"/>
      <c r="T111" s="17" t="str">
        <f t="shared" si="42"/>
        <v>Refinance</v>
      </c>
      <c r="U111" s="17"/>
      <c r="V111" s="17">
        <f t="shared" si="43"/>
        <v>6641</v>
      </c>
      <c r="W111" s="17" t="str">
        <f t="shared" si="44"/>
        <v>18 years, 2 months</v>
      </c>
      <c r="X111" s="17"/>
      <c r="Y111" s="17"/>
      <c r="Z111" s="22">
        <f t="shared" si="45"/>
        <v>139424</v>
      </c>
      <c r="AA111" s="22">
        <f t="shared" si="56"/>
        <v>139424</v>
      </c>
      <c r="AB111" s="22"/>
      <c r="AC111" s="22"/>
      <c r="AD111" s="22">
        <f t="shared" si="46"/>
        <v>-54424</v>
      </c>
      <c r="AE111" s="22">
        <f t="shared" si="57"/>
        <v>-54424</v>
      </c>
      <c r="AF111" s="22" t="str">
        <f t="shared" si="58"/>
        <v/>
      </c>
      <c r="AG111" s="22" t="str">
        <f t="shared" si="47"/>
        <v/>
      </c>
      <c r="AH111" s="22">
        <f t="shared" si="48"/>
        <v>-54424</v>
      </c>
      <c r="AI111" s="17"/>
      <c r="AJ111" s="17"/>
      <c r="AK111" s="24">
        <f t="shared" si="49"/>
        <v>-106434</v>
      </c>
      <c r="AL111" s="22">
        <f t="shared" si="59"/>
        <v>-106434</v>
      </c>
      <c r="AM111" s="22" t="str">
        <f t="shared" si="60"/>
        <v/>
      </c>
      <c r="AN111" s="22" t="str">
        <f t="shared" si="50"/>
        <v/>
      </c>
      <c r="AO111" s="22">
        <f t="shared" si="51"/>
        <v>-106434</v>
      </c>
      <c r="AP111" s="22"/>
      <c r="AQ111" s="22"/>
      <c r="AR111" s="21">
        <f t="shared" si="52"/>
        <v>85000</v>
      </c>
      <c r="AS111" s="22" t="str">
        <f t="shared" si="61"/>
        <v/>
      </c>
      <c r="AT111" s="22">
        <f t="shared" si="62"/>
        <v>85000</v>
      </c>
      <c r="AU111" s="22" t="str">
        <f t="shared" si="53"/>
        <v/>
      </c>
      <c r="AV111" s="22">
        <f t="shared" si="54"/>
        <v>85000</v>
      </c>
    </row>
    <row r="112" spans="1:48" x14ac:dyDescent="0.2">
      <c r="A112" s="16">
        <v>101</v>
      </c>
      <c r="B112" s="17" t="s">
        <v>393</v>
      </c>
      <c r="C112" s="18" t="s">
        <v>394</v>
      </c>
      <c r="D112" s="18" t="s">
        <v>64</v>
      </c>
      <c r="E112" s="18" t="s">
        <v>65</v>
      </c>
      <c r="F112" s="18" t="s">
        <v>395</v>
      </c>
      <c r="G112" s="18" t="s">
        <v>76</v>
      </c>
      <c r="H112" s="20">
        <v>34698</v>
      </c>
      <c r="I112" s="17">
        <v>112500</v>
      </c>
      <c r="J112" s="20">
        <v>39433</v>
      </c>
      <c r="K112" s="17">
        <v>269868</v>
      </c>
      <c r="L112" s="20">
        <v>40014</v>
      </c>
      <c r="M112" s="20">
        <v>39433</v>
      </c>
      <c r="N112" s="21">
        <v>300255</v>
      </c>
      <c r="O112" s="20">
        <v>42193</v>
      </c>
      <c r="P112" s="21">
        <v>163000</v>
      </c>
      <c r="Q112" s="17">
        <f t="shared" si="41"/>
        <v>2179</v>
      </c>
      <c r="R112" s="17" t="str">
        <f t="shared" si="55"/>
        <v>5 years, 11 months</v>
      </c>
      <c r="S112" s="17"/>
      <c r="T112" s="17" t="str">
        <f t="shared" si="42"/>
        <v>Refinance</v>
      </c>
      <c r="U112" s="17"/>
      <c r="V112" s="17">
        <f t="shared" si="43"/>
        <v>4735</v>
      </c>
      <c r="W112" s="17" t="str">
        <f t="shared" si="44"/>
        <v>12 years, 11 months</v>
      </c>
      <c r="X112" s="17"/>
      <c r="Y112" s="17"/>
      <c r="Z112" s="22">
        <f t="shared" si="45"/>
        <v>157368</v>
      </c>
      <c r="AA112" s="22">
        <f t="shared" si="56"/>
        <v>157368</v>
      </c>
      <c r="AB112" s="22"/>
      <c r="AC112" s="22"/>
      <c r="AD112" s="22">
        <f t="shared" si="46"/>
        <v>-106868</v>
      </c>
      <c r="AE112" s="22">
        <f t="shared" si="57"/>
        <v>-106868</v>
      </c>
      <c r="AF112" s="22" t="str">
        <f t="shared" si="58"/>
        <v/>
      </c>
      <c r="AG112" s="22" t="str">
        <f t="shared" si="47"/>
        <v/>
      </c>
      <c r="AH112" s="22">
        <f t="shared" si="48"/>
        <v>-106868</v>
      </c>
      <c r="AI112" s="17"/>
      <c r="AJ112" s="17"/>
      <c r="AK112" s="24">
        <f t="shared" si="49"/>
        <v>-137255</v>
      </c>
      <c r="AL112" s="22">
        <f t="shared" si="59"/>
        <v>-137255</v>
      </c>
      <c r="AM112" s="22" t="str">
        <f t="shared" si="60"/>
        <v/>
      </c>
      <c r="AN112" s="22" t="str">
        <f t="shared" si="50"/>
        <v/>
      </c>
      <c r="AO112" s="22">
        <f t="shared" si="51"/>
        <v>-137255</v>
      </c>
      <c r="AP112" s="22"/>
      <c r="AQ112" s="22"/>
      <c r="AR112" s="21">
        <f t="shared" si="52"/>
        <v>50500</v>
      </c>
      <c r="AS112" s="22" t="str">
        <f t="shared" si="61"/>
        <v/>
      </c>
      <c r="AT112" s="22">
        <f t="shared" si="62"/>
        <v>50500</v>
      </c>
      <c r="AU112" s="22" t="str">
        <f t="shared" si="53"/>
        <v/>
      </c>
      <c r="AV112" s="22">
        <f t="shared" si="54"/>
        <v>50500</v>
      </c>
    </row>
    <row r="113" spans="1:48" x14ac:dyDescent="0.2">
      <c r="A113" s="16">
        <v>102</v>
      </c>
      <c r="B113" s="17" t="s">
        <v>396</v>
      </c>
      <c r="C113" s="18" t="s">
        <v>397</v>
      </c>
      <c r="D113" s="18" t="s">
        <v>106</v>
      </c>
      <c r="E113" s="18" t="s">
        <v>65</v>
      </c>
      <c r="F113" s="18" t="s">
        <v>398</v>
      </c>
      <c r="G113" s="18" t="s">
        <v>399</v>
      </c>
      <c r="H113" s="20">
        <v>38229</v>
      </c>
      <c r="I113" s="17">
        <v>61339</v>
      </c>
      <c r="J113" s="20">
        <v>38636</v>
      </c>
      <c r="K113" s="17">
        <v>337500</v>
      </c>
      <c r="L113" s="20">
        <v>40360</v>
      </c>
      <c r="M113" s="20">
        <v>40367</v>
      </c>
      <c r="N113" s="21">
        <v>236000</v>
      </c>
      <c r="O113" s="20">
        <v>40522</v>
      </c>
      <c r="P113" s="21">
        <v>195000</v>
      </c>
      <c r="Q113" s="17">
        <f t="shared" si="41"/>
        <v>162</v>
      </c>
      <c r="R113" s="17" t="str">
        <f t="shared" si="55"/>
        <v>0 years, 5 months</v>
      </c>
      <c r="S113" s="17"/>
      <c r="T113" s="17" t="str">
        <f t="shared" si="42"/>
        <v>Refinance</v>
      </c>
      <c r="U113" s="17"/>
      <c r="V113" s="17">
        <f t="shared" si="43"/>
        <v>407</v>
      </c>
      <c r="W113" s="17" t="str">
        <f t="shared" si="44"/>
        <v>1 years, 1 months</v>
      </c>
      <c r="X113" s="17"/>
      <c r="Y113" s="17"/>
      <c r="Z113" s="22">
        <f t="shared" si="45"/>
        <v>276161</v>
      </c>
      <c r="AA113" s="22">
        <f t="shared" si="56"/>
        <v>276161</v>
      </c>
      <c r="AB113" s="22"/>
      <c r="AC113" s="22"/>
      <c r="AD113" s="22">
        <f t="shared" si="46"/>
        <v>-142500</v>
      </c>
      <c r="AE113" s="22">
        <f t="shared" si="57"/>
        <v>-142500</v>
      </c>
      <c r="AF113" s="22" t="str">
        <f t="shared" si="58"/>
        <v/>
      </c>
      <c r="AG113" s="22" t="str">
        <f t="shared" si="47"/>
        <v/>
      </c>
      <c r="AH113" s="22">
        <f t="shared" si="48"/>
        <v>-142500</v>
      </c>
      <c r="AI113" s="17"/>
      <c r="AJ113" s="17"/>
      <c r="AK113" s="24">
        <f t="shared" si="49"/>
        <v>-41000</v>
      </c>
      <c r="AL113" s="22">
        <f t="shared" si="59"/>
        <v>-41000</v>
      </c>
      <c r="AM113" s="22" t="str">
        <f t="shared" si="60"/>
        <v/>
      </c>
      <c r="AN113" s="22" t="str">
        <f t="shared" si="50"/>
        <v/>
      </c>
      <c r="AO113" s="22">
        <f t="shared" si="51"/>
        <v>-41000</v>
      </c>
      <c r="AP113" s="22"/>
      <c r="AQ113" s="22"/>
      <c r="AR113" s="21">
        <f t="shared" si="52"/>
        <v>133661</v>
      </c>
      <c r="AS113" s="22" t="str">
        <f t="shared" si="61"/>
        <v/>
      </c>
      <c r="AT113" s="22">
        <f t="shared" si="62"/>
        <v>133661</v>
      </c>
      <c r="AU113" s="22" t="str">
        <f t="shared" si="53"/>
        <v/>
      </c>
      <c r="AV113" s="22">
        <f t="shared" si="54"/>
        <v>133661</v>
      </c>
    </row>
    <row r="114" spans="1:48" x14ac:dyDescent="0.2">
      <c r="A114" s="16">
        <v>103</v>
      </c>
      <c r="B114" s="17" t="s">
        <v>400</v>
      </c>
      <c r="C114" s="18" t="s">
        <v>401</v>
      </c>
      <c r="D114" s="18" t="s">
        <v>106</v>
      </c>
      <c r="E114" s="18" t="s">
        <v>65</v>
      </c>
      <c r="F114" s="18" t="s">
        <v>402</v>
      </c>
      <c r="G114" s="18" t="s">
        <v>403</v>
      </c>
      <c r="H114" s="20">
        <v>39021</v>
      </c>
      <c r="I114" s="17">
        <v>350000</v>
      </c>
      <c r="J114" s="20">
        <v>39021</v>
      </c>
      <c r="K114" s="17">
        <v>280000</v>
      </c>
      <c r="L114" s="20">
        <v>39993</v>
      </c>
      <c r="M114" s="20">
        <v>40269</v>
      </c>
      <c r="N114" s="21">
        <v>244000</v>
      </c>
      <c r="O114" s="20">
        <v>40358</v>
      </c>
      <c r="P114" s="21">
        <v>270000</v>
      </c>
      <c r="Q114" s="17">
        <f t="shared" si="41"/>
        <v>365</v>
      </c>
      <c r="R114" s="17" t="str">
        <f t="shared" si="55"/>
        <v>0 years, 11 months</v>
      </c>
      <c r="S114" s="17"/>
      <c r="T114" s="17" t="str">
        <f t="shared" si="42"/>
        <v>Purchase</v>
      </c>
      <c r="U114" s="17"/>
      <c r="V114" s="17" t="str">
        <f t="shared" si="43"/>
        <v/>
      </c>
      <c r="W114" s="17" t="str">
        <f t="shared" si="44"/>
        <v/>
      </c>
      <c r="X114" s="17"/>
      <c r="Y114" s="17"/>
      <c r="Z114" s="22" t="str">
        <f t="shared" si="45"/>
        <v/>
      </c>
      <c r="AA114" s="22" t="str">
        <f t="shared" si="56"/>
        <v/>
      </c>
      <c r="AB114" s="22"/>
      <c r="AC114" s="22"/>
      <c r="AD114" s="22">
        <f t="shared" si="46"/>
        <v>-10000</v>
      </c>
      <c r="AE114" s="22">
        <f t="shared" si="57"/>
        <v>-10000</v>
      </c>
      <c r="AF114" s="22" t="str">
        <f t="shared" si="58"/>
        <v/>
      </c>
      <c r="AG114" s="22">
        <f t="shared" si="47"/>
        <v>-10000</v>
      </c>
      <c r="AH114" s="22" t="str">
        <f t="shared" si="48"/>
        <v/>
      </c>
      <c r="AI114" s="17"/>
      <c r="AJ114" s="17"/>
      <c r="AK114" s="24">
        <f t="shared" si="49"/>
        <v>26000</v>
      </c>
      <c r="AL114" s="22" t="str">
        <f t="shared" si="59"/>
        <v/>
      </c>
      <c r="AM114" s="22">
        <f t="shared" si="60"/>
        <v>26000</v>
      </c>
      <c r="AN114" s="22">
        <f t="shared" si="50"/>
        <v>26000</v>
      </c>
      <c r="AO114" s="22" t="str">
        <f t="shared" si="51"/>
        <v/>
      </c>
      <c r="AP114" s="22"/>
      <c r="AQ114" s="22"/>
      <c r="AR114" s="21">
        <f t="shared" si="52"/>
        <v>-80000</v>
      </c>
      <c r="AS114" s="22">
        <f t="shared" si="61"/>
        <v>-80000</v>
      </c>
      <c r="AT114" s="22" t="str">
        <f t="shared" si="62"/>
        <v/>
      </c>
      <c r="AU114" s="22">
        <f t="shared" si="53"/>
        <v>-80000</v>
      </c>
      <c r="AV114" s="22" t="str">
        <f t="shared" si="54"/>
        <v/>
      </c>
    </row>
    <row r="115" spans="1:48" x14ac:dyDescent="0.2">
      <c r="A115" s="16">
        <v>104</v>
      </c>
      <c r="B115" s="17" t="s">
        <v>404</v>
      </c>
      <c r="C115" s="18" t="s">
        <v>405</v>
      </c>
      <c r="D115" s="18" t="s">
        <v>74</v>
      </c>
      <c r="E115" s="18" t="s">
        <v>65</v>
      </c>
      <c r="F115" s="18" t="s">
        <v>406</v>
      </c>
      <c r="G115" s="18" t="s">
        <v>407</v>
      </c>
      <c r="H115" s="20">
        <v>37131</v>
      </c>
      <c r="I115" s="17">
        <v>25000</v>
      </c>
      <c r="J115" s="20">
        <v>39024</v>
      </c>
      <c r="K115" s="17">
        <v>324000</v>
      </c>
      <c r="L115" s="20">
        <v>40004</v>
      </c>
      <c r="M115" s="20">
        <v>40094</v>
      </c>
      <c r="N115" s="21">
        <v>233740</v>
      </c>
      <c r="O115" s="20">
        <v>40228</v>
      </c>
      <c r="P115" s="21">
        <v>212500</v>
      </c>
      <c r="Q115" s="17">
        <f t="shared" si="41"/>
        <v>224</v>
      </c>
      <c r="R115" s="17" t="str">
        <f t="shared" si="55"/>
        <v>0 years, 7 months</v>
      </c>
      <c r="S115" s="17"/>
      <c r="T115" s="17" t="str">
        <f t="shared" si="42"/>
        <v>Refinance</v>
      </c>
      <c r="U115" s="17"/>
      <c r="V115" s="17">
        <f t="shared" si="43"/>
        <v>1893</v>
      </c>
      <c r="W115" s="17" t="str">
        <f t="shared" si="44"/>
        <v>5 years, 2 months</v>
      </c>
      <c r="X115" s="17"/>
      <c r="Y115" s="17"/>
      <c r="Z115" s="22">
        <f t="shared" si="45"/>
        <v>299000</v>
      </c>
      <c r="AA115" s="22">
        <f t="shared" si="56"/>
        <v>299000</v>
      </c>
      <c r="AB115" s="22"/>
      <c r="AC115" s="22"/>
      <c r="AD115" s="22">
        <f t="shared" si="46"/>
        <v>-111500</v>
      </c>
      <c r="AE115" s="22">
        <f t="shared" si="57"/>
        <v>-111500</v>
      </c>
      <c r="AF115" s="22" t="str">
        <f t="shared" si="58"/>
        <v/>
      </c>
      <c r="AG115" s="22" t="str">
        <f t="shared" si="47"/>
        <v/>
      </c>
      <c r="AH115" s="22">
        <f t="shared" si="48"/>
        <v>-111500</v>
      </c>
      <c r="AI115" s="17"/>
      <c r="AJ115" s="17"/>
      <c r="AK115" s="24">
        <f t="shared" si="49"/>
        <v>-21240</v>
      </c>
      <c r="AL115" s="22">
        <f t="shared" si="59"/>
        <v>-21240</v>
      </c>
      <c r="AM115" s="22" t="str">
        <f t="shared" si="60"/>
        <v/>
      </c>
      <c r="AN115" s="22" t="str">
        <f t="shared" si="50"/>
        <v/>
      </c>
      <c r="AO115" s="22">
        <f t="shared" si="51"/>
        <v>-21240</v>
      </c>
      <c r="AP115" s="22"/>
      <c r="AQ115" s="22"/>
      <c r="AR115" s="21">
        <f t="shared" si="52"/>
        <v>187500</v>
      </c>
      <c r="AS115" s="22" t="str">
        <f t="shared" si="61"/>
        <v/>
      </c>
      <c r="AT115" s="22">
        <f t="shared" si="62"/>
        <v>187500</v>
      </c>
      <c r="AU115" s="22" t="str">
        <f t="shared" si="53"/>
        <v/>
      </c>
      <c r="AV115" s="22">
        <f t="shared" si="54"/>
        <v>187500</v>
      </c>
    </row>
    <row r="116" spans="1:48" x14ac:dyDescent="0.2">
      <c r="A116" s="16">
        <v>105</v>
      </c>
      <c r="B116" s="17" t="s">
        <v>408</v>
      </c>
      <c r="C116" s="18" t="s">
        <v>405</v>
      </c>
      <c r="D116" s="18" t="s">
        <v>74</v>
      </c>
      <c r="E116" s="18" t="s">
        <v>65</v>
      </c>
      <c r="F116" s="18" t="s">
        <v>409</v>
      </c>
      <c r="G116" s="18" t="s">
        <v>410</v>
      </c>
      <c r="H116" s="20">
        <v>38443</v>
      </c>
      <c r="I116" s="17">
        <v>285000</v>
      </c>
      <c r="J116" s="20">
        <v>38443</v>
      </c>
      <c r="K116" s="17">
        <v>215000</v>
      </c>
      <c r="L116" s="20">
        <v>41006</v>
      </c>
      <c r="M116" s="20">
        <v>41086</v>
      </c>
      <c r="N116" s="21">
        <v>188497</v>
      </c>
      <c r="O116" s="20">
        <v>41428</v>
      </c>
      <c r="P116" s="21">
        <v>138000</v>
      </c>
      <c r="Q116" s="17">
        <f t="shared" si="41"/>
        <v>422</v>
      </c>
      <c r="R116" s="17" t="str">
        <f t="shared" si="55"/>
        <v>1 years, 1 months</v>
      </c>
      <c r="S116" s="17"/>
      <c r="T116" s="17" t="str">
        <f t="shared" si="42"/>
        <v>Purchase</v>
      </c>
      <c r="U116" s="17"/>
      <c r="V116" s="17" t="str">
        <f t="shared" si="43"/>
        <v/>
      </c>
      <c r="W116" s="17" t="str">
        <f t="shared" si="44"/>
        <v/>
      </c>
      <c r="X116" s="17"/>
      <c r="Y116" s="17"/>
      <c r="Z116" s="22" t="str">
        <f t="shared" si="45"/>
        <v/>
      </c>
      <c r="AA116" s="22" t="str">
        <f t="shared" si="56"/>
        <v/>
      </c>
      <c r="AB116" s="22"/>
      <c r="AC116" s="22"/>
      <c r="AD116" s="22">
        <f t="shared" si="46"/>
        <v>-77000</v>
      </c>
      <c r="AE116" s="22">
        <f t="shared" si="57"/>
        <v>-77000</v>
      </c>
      <c r="AF116" s="22" t="str">
        <f t="shared" si="58"/>
        <v/>
      </c>
      <c r="AG116" s="22">
        <f t="shared" si="47"/>
        <v>-77000</v>
      </c>
      <c r="AH116" s="22" t="str">
        <f t="shared" si="48"/>
        <v/>
      </c>
      <c r="AI116" s="17"/>
      <c r="AJ116" s="17"/>
      <c r="AK116" s="24">
        <f t="shared" si="49"/>
        <v>-50497</v>
      </c>
      <c r="AL116" s="22">
        <f t="shared" si="59"/>
        <v>-50497</v>
      </c>
      <c r="AM116" s="22" t="str">
        <f t="shared" si="60"/>
        <v/>
      </c>
      <c r="AN116" s="22">
        <f t="shared" si="50"/>
        <v>-50497</v>
      </c>
      <c r="AO116" s="22" t="str">
        <f t="shared" si="51"/>
        <v/>
      </c>
      <c r="AP116" s="22"/>
      <c r="AQ116" s="22"/>
      <c r="AR116" s="21">
        <f t="shared" si="52"/>
        <v>-147000</v>
      </c>
      <c r="AS116" s="22">
        <f t="shared" si="61"/>
        <v>-147000</v>
      </c>
      <c r="AT116" s="22" t="str">
        <f t="shared" si="62"/>
        <v/>
      </c>
      <c r="AU116" s="22">
        <f t="shared" si="53"/>
        <v>-147000</v>
      </c>
      <c r="AV116" s="22" t="str">
        <f t="shared" si="54"/>
        <v/>
      </c>
    </row>
    <row r="117" spans="1:48" x14ac:dyDescent="0.2">
      <c r="A117" s="16">
        <v>106</v>
      </c>
      <c r="B117" s="17">
        <v>139</v>
      </c>
      <c r="C117" s="18" t="s">
        <v>411</v>
      </c>
      <c r="D117" s="18" t="s">
        <v>153</v>
      </c>
      <c r="E117" s="18"/>
      <c r="F117" s="18"/>
      <c r="G117" s="18" t="s">
        <v>412</v>
      </c>
      <c r="H117" s="20">
        <v>21874</v>
      </c>
      <c r="I117" s="25" t="s">
        <v>113</v>
      </c>
      <c r="J117" s="20">
        <v>39077</v>
      </c>
      <c r="K117" s="25">
        <v>375000</v>
      </c>
      <c r="L117" s="20">
        <v>42058</v>
      </c>
      <c r="M117" s="20">
        <v>42104</v>
      </c>
      <c r="N117" s="25">
        <v>195000</v>
      </c>
      <c r="O117" s="20">
        <v>42516</v>
      </c>
      <c r="P117" s="25">
        <v>195000</v>
      </c>
      <c r="Q117" s="17">
        <f t="shared" si="41"/>
        <v>458</v>
      </c>
      <c r="R117" s="17" t="str">
        <f t="shared" si="55"/>
        <v>1 years, 3 months</v>
      </c>
      <c r="S117" s="17"/>
      <c r="T117" s="17" t="str">
        <f t="shared" si="42"/>
        <v>Refinance</v>
      </c>
      <c r="U117" s="17"/>
      <c r="V117" s="17">
        <f t="shared" si="43"/>
        <v>17203</v>
      </c>
      <c r="W117" s="17" t="str">
        <f t="shared" si="44"/>
        <v>47 years, 1 months</v>
      </c>
      <c r="X117" s="17"/>
      <c r="Y117" s="17"/>
      <c r="Z117" s="22" t="str">
        <f t="shared" si="45"/>
        <v>unknown</v>
      </c>
      <c r="AA117" s="22" t="str">
        <f t="shared" si="56"/>
        <v>unknown</v>
      </c>
      <c r="AB117" s="22"/>
      <c r="AC117" s="22"/>
      <c r="AD117" s="22">
        <f t="shared" si="46"/>
        <v>-180000</v>
      </c>
      <c r="AE117" s="22">
        <f t="shared" si="57"/>
        <v>-180000</v>
      </c>
      <c r="AF117" s="22" t="str">
        <f t="shared" si="58"/>
        <v/>
      </c>
      <c r="AG117" s="22" t="str">
        <f t="shared" si="47"/>
        <v/>
      </c>
      <c r="AH117" s="22">
        <f t="shared" si="48"/>
        <v>-180000</v>
      </c>
      <c r="AI117" s="17"/>
      <c r="AJ117" s="17"/>
      <c r="AK117" s="24">
        <f t="shared" si="49"/>
        <v>0</v>
      </c>
      <c r="AL117" s="22" t="str">
        <f t="shared" si="59"/>
        <v/>
      </c>
      <c r="AM117" s="22" t="str">
        <f t="shared" si="60"/>
        <v/>
      </c>
      <c r="AN117" s="22" t="str">
        <f t="shared" si="50"/>
        <v/>
      </c>
      <c r="AO117" s="22">
        <f t="shared" si="51"/>
        <v>0</v>
      </c>
      <c r="AP117" s="22"/>
      <c r="AQ117" s="22"/>
      <c r="AR117" s="21" t="str">
        <f t="shared" si="52"/>
        <v/>
      </c>
      <c r="AS117" s="22" t="str">
        <f t="shared" si="61"/>
        <v/>
      </c>
      <c r="AT117" s="22" t="str">
        <f t="shared" si="62"/>
        <v/>
      </c>
      <c r="AU117" s="22" t="str">
        <f t="shared" si="53"/>
        <v/>
      </c>
      <c r="AV117" s="22" t="str">
        <f t="shared" si="54"/>
        <v/>
      </c>
    </row>
    <row r="118" spans="1:48" x14ac:dyDescent="0.2">
      <c r="A118" s="16">
        <v>107</v>
      </c>
      <c r="B118" s="17" t="s">
        <v>413</v>
      </c>
      <c r="C118" s="18" t="s">
        <v>414</v>
      </c>
      <c r="D118" s="18" t="s">
        <v>64</v>
      </c>
      <c r="E118" s="18" t="s">
        <v>65</v>
      </c>
      <c r="F118" s="18" t="s">
        <v>415</v>
      </c>
      <c r="G118" s="18" t="s">
        <v>416</v>
      </c>
      <c r="H118" s="20">
        <v>38230</v>
      </c>
      <c r="I118" s="17">
        <v>332500</v>
      </c>
      <c r="J118" s="20">
        <v>38447</v>
      </c>
      <c r="K118" s="17">
        <v>276000</v>
      </c>
      <c r="L118" s="20">
        <v>40183</v>
      </c>
      <c r="M118" s="20">
        <v>40683</v>
      </c>
      <c r="N118" s="21">
        <v>167400</v>
      </c>
      <c r="O118" s="20">
        <v>40877</v>
      </c>
      <c r="P118" s="21">
        <v>183500</v>
      </c>
      <c r="Q118" s="17">
        <f t="shared" si="41"/>
        <v>694</v>
      </c>
      <c r="R118" s="17" t="str">
        <f t="shared" si="55"/>
        <v>1 years, 10 months</v>
      </c>
      <c r="S118" s="17"/>
      <c r="T118" s="17" t="str">
        <f t="shared" si="42"/>
        <v>Refinance</v>
      </c>
      <c r="U118" s="17"/>
      <c r="V118" s="17">
        <f t="shared" si="43"/>
        <v>217</v>
      </c>
      <c r="W118" s="17" t="str">
        <f t="shared" si="44"/>
        <v>0 years, 7 months</v>
      </c>
      <c r="X118" s="17"/>
      <c r="Y118" s="17"/>
      <c r="Z118" s="22">
        <f t="shared" si="45"/>
        <v>-56500</v>
      </c>
      <c r="AA118" s="22" t="str">
        <f t="shared" si="56"/>
        <v/>
      </c>
      <c r="AB118" s="22"/>
      <c r="AC118" s="22"/>
      <c r="AD118" s="22">
        <f t="shared" si="46"/>
        <v>-92500</v>
      </c>
      <c r="AE118" s="22">
        <f t="shared" si="57"/>
        <v>-92500</v>
      </c>
      <c r="AF118" s="22" t="str">
        <f t="shared" si="58"/>
        <v/>
      </c>
      <c r="AG118" s="22" t="str">
        <f t="shared" si="47"/>
        <v/>
      </c>
      <c r="AH118" s="22">
        <f t="shared" si="48"/>
        <v>-92500</v>
      </c>
      <c r="AI118" s="17"/>
      <c r="AJ118" s="17"/>
      <c r="AK118" s="24">
        <f t="shared" si="49"/>
        <v>16100</v>
      </c>
      <c r="AL118" s="22" t="str">
        <f t="shared" si="59"/>
        <v/>
      </c>
      <c r="AM118" s="22">
        <f t="shared" si="60"/>
        <v>16100</v>
      </c>
      <c r="AN118" s="22" t="str">
        <f t="shared" si="50"/>
        <v/>
      </c>
      <c r="AO118" s="22">
        <f t="shared" si="51"/>
        <v>16100</v>
      </c>
      <c r="AP118" s="22"/>
      <c r="AQ118" s="22"/>
      <c r="AR118" s="21">
        <f t="shared" si="52"/>
        <v>-149000</v>
      </c>
      <c r="AS118" s="22">
        <f t="shared" si="61"/>
        <v>-149000</v>
      </c>
      <c r="AT118" s="22" t="str">
        <f t="shared" si="62"/>
        <v/>
      </c>
      <c r="AU118" s="22" t="str">
        <f t="shared" si="53"/>
        <v/>
      </c>
      <c r="AV118" s="22">
        <f t="shared" si="54"/>
        <v>-149000</v>
      </c>
    </row>
    <row r="119" spans="1:48" x14ac:dyDescent="0.2">
      <c r="A119" s="16">
        <v>108</v>
      </c>
      <c r="B119" s="17" t="s">
        <v>138</v>
      </c>
      <c r="C119" s="18" t="s">
        <v>417</v>
      </c>
      <c r="D119" s="18" t="s">
        <v>64</v>
      </c>
      <c r="E119" s="18" t="s">
        <v>65</v>
      </c>
      <c r="F119" s="18" t="s">
        <v>418</v>
      </c>
      <c r="G119" s="18" t="s">
        <v>253</v>
      </c>
      <c r="H119" s="20">
        <v>39288</v>
      </c>
      <c r="I119" s="17">
        <v>300000</v>
      </c>
      <c r="J119" s="20">
        <v>39288</v>
      </c>
      <c r="K119" s="17">
        <v>291000</v>
      </c>
      <c r="L119" s="20">
        <v>41393</v>
      </c>
      <c r="M119" s="20">
        <v>41478</v>
      </c>
      <c r="N119" s="21">
        <v>251000</v>
      </c>
      <c r="O119" s="20">
        <v>41765</v>
      </c>
      <c r="P119" s="21">
        <v>225000</v>
      </c>
      <c r="Q119" s="17">
        <f t="shared" si="41"/>
        <v>372</v>
      </c>
      <c r="R119" s="17" t="str">
        <f t="shared" si="55"/>
        <v>1 years, 0 months</v>
      </c>
      <c r="S119" s="17"/>
      <c r="T119" s="17" t="str">
        <f t="shared" si="42"/>
        <v>Purchase</v>
      </c>
      <c r="U119" s="17"/>
      <c r="V119" s="17" t="str">
        <f t="shared" si="43"/>
        <v/>
      </c>
      <c r="W119" s="17" t="str">
        <f t="shared" si="44"/>
        <v/>
      </c>
      <c r="X119" s="17"/>
      <c r="Y119" s="17"/>
      <c r="Z119" s="22" t="str">
        <f t="shared" si="45"/>
        <v/>
      </c>
      <c r="AA119" s="22" t="str">
        <f t="shared" si="56"/>
        <v/>
      </c>
      <c r="AB119" s="22"/>
      <c r="AC119" s="22"/>
      <c r="AD119" s="22">
        <f t="shared" si="46"/>
        <v>-66000</v>
      </c>
      <c r="AE119" s="22">
        <f t="shared" si="57"/>
        <v>-66000</v>
      </c>
      <c r="AF119" s="22" t="str">
        <f t="shared" si="58"/>
        <v/>
      </c>
      <c r="AG119" s="22">
        <f t="shared" si="47"/>
        <v>-66000</v>
      </c>
      <c r="AH119" s="22" t="str">
        <f t="shared" si="48"/>
        <v/>
      </c>
      <c r="AI119" s="17"/>
      <c r="AJ119" s="17"/>
      <c r="AK119" s="24">
        <f t="shared" si="49"/>
        <v>-26000</v>
      </c>
      <c r="AL119" s="22">
        <f t="shared" si="59"/>
        <v>-26000</v>
      </c>
      <c r="AM119" s="22" t="str">
        <f t="shared" si="60"/>
        <v/>
      </c>
      <c r="AN119" s="22">
        <f t="shared" si="50"/>
        <v>-26000</v>
      </c>
      <c r="AO119" s="22" t="str">
        <f t="shared" si="51"/>
        <v/>
      </c>
      <c r="AP119" s="22"/>
      <c r="AQ119" s="22"/>
      <c r="AR119" s="21">
        <f t="shared" si="52"/>
        <v>-75000</v>
      </c>
      <c r="AS119" s="22">
        <f t="shared" si="61"/>
        <v>-75000</v>
      </c>
      <c r="AT119" s="22" t="str">
        <f t="shared" si="62"/>
        <v/>
      </c>
      <c r="AU119" s="22">
        <f t="shared" si="53"/>
        <v>-75000</v>
      </c>
      <c r="AV119" s="22" t="str">
        <f t="shared" si="54"/>
        <v/>
      </c>
    </row>
    <row r="120" spans="1:48" x14ac:dyDescent="0.2">
      <c r="A120" s="16">
        <v>109</v>
      </c>
      <c r="B120" s="29" t="s">
        <v>419</v>
      </c>
      <c r="C120" s="28" t="s">
        <v>420</v>
      </c>
      <c r="D120" s="28" t="s">
        <v>64</v>
      </c>
      <c r="E120" s="18" t="s">
        <v>65</v>
      </c>
      <c r="F120" s="18" t="s">
        <v>421</v>
      </c>
      <c r="G120" s="18" t="s">
        <v>180</v>
      </c>
      <c r="H120" s="20">
        <v>35919</v>
      </c>
      <c r="I120" s="17" t="s">
        <v>113</v>
      </c>
      <c r="J120" s="20">
        <v>38581</v>
      </c>
      <c r="K120" s="17">
        <v>255000</v>
      </c>
      <c r="L120" s="20">
        <v>41087</v>
      </c>
      <c r="M120" s="20">
        <v>41109</v>
      </c>
      <c r="N120" s="21">
        <v>185281</v>
      </c>
      <c r="O120" s="20">
        <v>41222</v>
      </c>
      <c r="P120" s="21">
        <v>186000</v>
      </c>
      <c r="Q120" s="17">
        <f t="shared" si="41"/>
        <v>135</v>
      </c>
      <c r="R120" s="17" t="str">
        <f t="shared" si="55"/>
        <v>0 years, 4 months</v>
      </c>
      <c r="S120" s="17"/>
      <c r="T120" s="17" t="str">
        <f t="shared" si="42"/>
        <v>Refinance</v>
      </c>
      <c r="U120" s="17"/>
      <c r="V120" s="17">
        <f t="shared" si="43"/>
        <v>2662</v>
      </c>
      <c r="W120" s="17" t="str">
        <f t="shared" si="44"/>
        <v>7 years, 3 months</v>
      </c>
      <c r="X120" s="17"/>
      <c r="Y120" s="17"/>
      <c r="Z120" s="22" t="str">
        <f t="shared" si="45"/>
        <v>unknown</v>
      </c>
      <c r="AA120" s="22" t="str">
        <f t="shared" si="56"/>
        <v>unknown</v>
      </c>
      <c r="AB120" s="22"/>
      <c r="AC120" s="22"/>
      <c r="AD120" s="22">
        <f t="shared" si="46"/>
        <v>-69000</v>
      </c>
      <c r="AE120" s="22">
        <f t="shared" si="57"/>
        <v>-69000</v>
      </c>
      <c r="AF120" s="22" t="str">
        <f t="shared" si="58"/>
        <v/>
      </c>
      <c r="AG120" s="22" t="str">
        <f t="shared" si="47"/>
        <v/>
      </c>
      <c r="AH120" s="22">
        <f t="shared" si="48"/>
        <v>-69000</v>
      </c>
      <c r="AI120" s="17"/>
      <c r="AJ120" s="17"/>
      <c r="AK120" s="24">
        <f t="shared" si="49"/>
        <v>719</v>
      </c>
      <c r="AL120" s="22" t="str">
        <f t="shared" si="59"/>
        <v/>
      </c>
      <c r="AM120" s="22">
        <f t="shared" si="60"/>
        <v>719</v>
      </c>
      <c r="AN120" s="22" t="str">
        <f t="shared" si="50"/>
        <v/>
      </c>
      <c r="AO120" s="22">
        <f t="shared" si="51"/>
        <v>719</v>
      </c>
      <c r="AP120" s="22"/>
      <c r="AQ120" s="22"/>
      <c r="AR120" s="21" t="str">
        <f t="shared" si="52"/>
        <v/>
      </c>
      <c r="AS120" s="22" t="str">
        <f t="shared" si="61"/>
        <v/>
      </c>
      <c r="AT120" s="22" t="str">
        <f t="shared" si="62"/>
        <v/>
      </c>
      <c r="AU120" s="22" t="str">
        <f t="shared" si="53"/>
        <v/>
      </c>
      <c r="AV120" s="22" t="str">
        <f t="shared" si="54"/>
        <v/>
      </c>
    </row>
    <row r="121" spans="1:48" x14ac:dyDescent="0.2">
      <c r="A121" s="16">
        <v>110</v>
      </c>
      <c r="B121" s="17" t="s">
        <v>422</v>
      </c>
      <c r="C121" s="18" t="s">
        <v>423</v>
      </c>
      <c r="D121" s="18" t="s">
        <v>64</v>
      </c>
      <c r="E121" s="18" t="s">
        <v>65</v>
      </c>
      <c r="F121" s="18" t="s">
        <v>424</v>
      </c>
      <c r="G121" s="18" t="s">
        <v>425</v>
      </c>
      <c r="H121" s="20">
        <v>40231</v>
      </c>
      <c r="I121" s="17">
        <v>140000</v>
      </c>
      <c r="J121" s="20">
        <v>40312</v>
      </c>
      <c r="K121" s="17">
        <v>237500</v>
      </c>
      <c r="L121" s="20">
        <v>41667</v>
      </c>
      <c r="M121" s="20">
        <v>41689</v>
      </c>
      <c r="N121" s="21">
        <v>140000</v>
      </c>
      <c r="O121" s="20">
        <v>41956</v>
      </c>
      <c r="P121" s="21">
        <v>230300</v>
      </c>
      <c r="Q121" s="17">
        <f t="shared" si="41"/>
        <v>289</v>
      </c>
      <c r="R121" s="17" t="str">
        <f t="shared" si="55"/>
        <v>0 years, 9 months</v>
      </c>
      <c r="S121" s="17"/>
      <c r="T121" s="17" t="str">
        <f t="shared" si="42"/>
        <v>Refinance</v>
      </c>
      <c r="U121" s="17"/>
      <c r="V121" s="17">
        <f t="shared" si="43"/>
        <v>81</v>
      </c>
      <c r="W121" s="17" t="str">
        <f t="shared" si="44"/>
        <v>0 years, 2 months</v>
      </c>
      <c r="X121" s="17"/>
      <c r="Y121" s="17"/>
      <c r="Z121" s="22">
        <f t="shared" si="45"/>
        <v>97500</v>
      </c>
      <c r="AA121" s="22">
        <f t="shared" si="56"/>
        <v>97500</v>
      </c>
      <c r="AB121" s="22"/>
      <c r="AC121" s="22"/>
      <c r="AD121" s="22">
        <f t="shared" si="46"/>
        <v>-7200</v>
      </c>
      <c r="AE121" s="22">
        <f t="shared" si="57"/>
        <v>-7200</v>
      </c>
      <c r="AF121" s="22" t="str">
        <f t="shared" si="58"/>
        <v/>
      </c>
      <c r="AG121" s="22" t="str">
        <f t="shared" si="47"/>
        <v/>
      </c>
      <c r="AH121" s="22">
        <f t="shared" si="48"/>
        <v>-7200</v>
      </c>
      <c r="AI121" s="17"/>
      <c r="AJ121" s="17"/>
      <c r="AK121" s="24">
        <f t="shared" si="49"/>
        <v>90300</v>
      </c>
      <c r="AL121" s="22" t="str">
        <f t="shared" si="59"/>
        <v/>
      </c>
      <c r="AM121" s="22">
        <f t="shared" si="60"/>
        <v>90300</v>
      </c>
      <c r="AN121" s="22" t="str">
        <f t="shared" si="50"/>
        <v/>
      </c>
      <c r="AO121" s="22">
        <f t="shared" si="51"/>
        <v>90300</v>
      </c>
      <c r="AP121" s="22"/>
      <c r="AQ121" s="22"/>
      <c r="AR121" s="21">
        <f t="shared" si="52"/>
        <v>90300</v>
      </c>
      <c r="AS121" s="22" t="str">
        <f t="shared" si="61"/>
        <v/>
      </c>
      <c r="AT121" s="22">
        <f t="shared" si="62"/>
        <v>90300</v>
      </c>
      <c r="AU121" s="22" t="str">
        <f t="shared" si="53"/>
        <v/>
      </c>
      <c r="AV121" s="22">
        <f t="shared" si="54"/>
        <v>90300</v>
      </c>
    </row>
    <row r="122" spans="1:48" x14ac:dyDescent="0.2">
      <c r="A122" s="16">
        <v>111</v>
      </c>
      <c r="B122" s="17" t="s">
        <v>389</v>
      </c>
      <c r="C122" s="18" t="s">
        <v>426</v>
      </c>
      <c r="D122" s="18" t="s">
        <v>64</v>
      </c>
      <c r="E122" s="18" t="s">
        <v>65</v>
      </c>
      <c r="F122" s="18" t="s">
        <v>427</v>
      </c>
      <c r="G122" s="18" t="s">
        <v>410</v>
      </c>
      <c r="H122" s="20">
        <v>36650</v>
      </c>
      <c r="I122" s="17">
        <v>100000</v>
      </c>
      <c r="J122" s="20">
        <v>39198</v>
      </c>
      <c r="K122" s="17">
        <v>224000</v>
      </c>
      <c r="L122" s="20">
        <v>40147</v>
      </c>
      <c r="M122" s="20">
        <v>40184</v>
      </c>
      <c r="N122" s="21">
        <v>153355</v>
      </c>
      <c r="O122" s="20">
        <v>40277</v>
      </c>
      <c r="P122" s="21">
        <v>100000</v>
      </c>
      <c r="Q122" s="17">
        <f t="shared" si="41"/>
        <v>130</v>
      </c>
      <c r="R122" s="17" t="str">
        <f t="shared" si="55"/>
        <v>0 years, 4 months</v>
      </c>
      <c r="S122" s="17"/>
      <c r="T122" s="17" t="str">
        <f t="shared" si="42"/>
        <v>Refinance</v>
      </c>
      <c r="U122" s="17"/>
      <c r="V122" s="17">
        <f t="shared" si="43"/>
        <v>2548</v>
      </c>
      <c r="W122" s="17" t="str">
        <f t="shared" si="44"/>
        <v>6 years, 11 months</v>
      </c>
      <c r="X122" s="17"/>
      <c r="Y122" s="17"/>
      <c r="Z122" s="22">
        <f t="shared" si="45"/>
        <v>124000</v>
      </c>
      <c r="AA122" s="22">
        <f t="shared" si="56"/>
        <v>124000</v>
      </c>
      <c r="AB122" s="22"/>
      <c r="AC122" s="22"/>
      <c r="AD122" s="22">
        <f t="shared" si="46"/>
        <v>-124000</v>
      </c>
      <c r="AE122" s="22">
        <f t="shared" si="57"/>
        <v>-124000</v>
      </c>
      <c r="AF122" s="22" t="str">
        <f t="shared" si="58"/>
        <v/>
      </c>
      <c r="AG122" s="22" t="str">
        <f t="shared" si="47"/>
        <v/>
      </c>
      <c r="AH122" s="22">
        <f t="shared" si="48"/>
        <v>-124000</v>
      </c>
      <c r="AI122" s="17"/>
      <c r="AJ122" s="17"/>
      <c r="AK122" s="24">
        <f t="shared" si="49"/>
        <v>-53355</v>
      </c>
      <c r="AL122" s="22">
        <f t="shared" si="59"/>
        <v>-53355</v>
      </c>
      <c r="AM122" s="22" t="str">
        <f t="shared" si="60"/>
        <v/>
      </c>
      <c r="AN122" s="22" t="str">
        <f t="shared" si="50"/>
        <v/>
      </c>
      <c r="AO122" s="22">
        <f t="shared" si="51"/>
        <v>-53355</v>
      </c>
      <c r="AP122" s="22"/>
      <c r="AQ122" s="22"/>
      <c r="AR122" s="21">
        <f t="shared" si="52"/>
        <v>0</v>
      </c>
      <c r="AS122" s="22" t="str">
        <f t="shared" si="61"/>
        <v/>
      </c>
      <c r="AT122" s="22" t="str">
        <f t="shared" si="62"/>
        <v/>
      </c>
      <c r="AU122" s="22" t="str">
        <f t="shared" si="53"/>
        <v/>
      </c>
      <c r="AV122" s="22">
        <f t="shared" si="54"/>
        <v>0</v>
      </c>
    </row>
    <row r="123" spans="1:48" x14ac:dyDescent="0.2">
      <c r="A123" s="16">
        <v>112</v>
      </c>
      <c r="B123" s="17" t="s">
        <v>277</v>
      </c>
      <c r="C123" s="18" t="s">
        <v>428</v>
      </c>
      <c r="D123" s="18" t="s">
        <v>64</v>
      </c>
      <c r="E123" s="18" t="s">
        <v>65</v>
      </c>
      <c r="F123" s="18" t="s">
        <v>429</v>
      </c>
      <c r="G123" s="18" t="s">
        <v>430</v>
      </c>
      <c r="H123" s="20">
        <v>38016</v>
      </c>
      <c r="I123" s="17">
        <v>250000</v>
      </c>
      <c r="J123" s="20">
        <v>38741</v>
      </c>
      <c r="K123" s="17">
        <v>270000</v>
      </c>
      <c r="L123" s="20">
        <v>40233</v>
      </c>
      <c r="M123" s="20">
        <v>40318</v>
      </c>
      <c r="N123" s="21">
        <v>170564</v>
      </c>
      <c r="O123" s="20">
        <v>40701</v>
      </c>
      <c r="P123" s="21">
        <v>228000</v>
      </c>
      <c r="Q123" s="17">
        <f t="shared" si="41"/>
        <v>468</v>
      </c>
      <c r="R123" s="17" t="str">
        <f t="shared" si="55"/>
        <v>1 years, 3 months</v>
      </c>
      <c r="S123" s="17"/>
      <c r="T123" s="17" t="str">
        <f t="shared" si="42"/>
        <v>Refinance</v>
      </c>
      <c r="U123" s="17"/>
      <c r="V123" s="17">
        <f t="shared" si="43"/>
        <v>725</v>
      </c>
      <c r="W123" s="17" t="str">
        <f t="shared" si="44"/>
        <v>1 years, 11 months</v>
      </c>
      <c r="X123" s="17"/>
      <c r="Y123" s="17"/>
      <c r="Z123" s="22">
        <f t="shared" si="45"/>
        <v>20000</v>
      </c>
      <c r="AA123" s="22">
        <f t="shared" si="56"/>
        <v>20000</v>
      </c>
      <c r="AB123" s="22"/>
      <c r="AC123" s="22"/>
      <c r="AD123" s="22">
        <f t="shared" si="46"/>
        <v>-42000</v>
      </c>
      <c r="AE123" s="22">
        <f t="shared" si="57"/>
        <v>-42000</v>
      </c>
      <c r="AF123" s="22" t="str">
        <f t="shared" si="58"/>
        <v/>
      </c>
      <c r="AG123" s="22" t="str">
        <f t="shared" si="47"/>
        <v/>
      </c>
      <c r="AH123" s="22">
        <f t="shared" si="48"/>
        <v>-42000</v>
      </c>
      <c r="AI123" s="17"/>
      <c r="AJ123" s="17"/>
      <c r="AK123" s="24">
        <f t="shared" si="49"/>
        <v>57436</v>
      </c>
      <c r="AL123" s="22" t="str">
        <f t="shared" si="59"/>
        <v/>
      </c>
      <c r="AM123" s="22">
        <f t="shared" si="60"/>
        <v>57436</v>
      </c>
      <c r="AN123" s="22" t="str">
        <f t="shared" si="50"/>
        <v/>
      </c>
      <c r="AO123" s="22">
        <f t="shared" si="51"/>
        <v>57436</v>
      </c>
      <c r="AP123" s="22"/>
      <c r="AQ123" s="22"/>
      <c r="AR123" s="21">
        <f t="shared" si="52"/>
        <v>-22000</v>
      </c>
      <c r="AS123" s="22">
        <f t="shared" si="61"/>
        <v>-22000</v>
      </c>
      <c r="AT123" s="22" t="str">
        <f t="shared" si="62"/>
        <v/>
      </c>
      <c r="AU123" s="22" t="str">
        <f t="shared" si="53"/>
        <v/>
      </c>
      <c r="AV123" s="22">
        <f t="shared" si="54"/>
        <v>-22000</v>
      </c>
    </row>
    <row r="124" spans="1:48" x14ac:dyDescent="0.2">
      <c r="A124" s="16">
        <v>113</v>
      </c>
      <c r="B124" s="17">
        <v>101</v>
      </c>
      <c r="C124" s="18" t="s">
        <v>431</v>
      </c>
      <c r="D124" s="18" t="s">
        <v>74</v>
      </c>
      <c r="E124" s="18"/>
      <c r="F124" s="18"/>
      <c r="G124" s="18" t="s">
        <v>432</v>
      </c>
      <c r="H124" s="20">
        <v>32931</v>
      </c>
      <c r="I124" s="25">
        <v>115000</v>
      </c>
      <c r="J124" s="20">
        <v>38982</v>
      </c>
      <c r="K124" s="25">
        <v>220000</v>
      </c>
      <c r="L124" s="20">
        <v>40987</v>
      </c>
      <c r="M124" s="20">
        <v>41064</v>
      </c>
      <c r="N124" s="25">
        <v>144200</v>
      </c>
      <c r="O124" s="20">
        <v>41264</v>
      </c>
      <c r="P124" s="25">
        <v>145000</v>
      </c>
      <c r="Q124" s="17">
        <f t="shared" si="41"/>
        <v>277</v>
      </c>
      <c r="R124" s="17" t="str">
        <f t="shared" si="55"/>
        <v>0 years, 9 months</v>
      </c>
      <c r="S124" s="17"/>
      <c r="T124" s="17" t="str">
        <f t="shared" si="42"/>
        <v>Refinance</v>
      </c>
      <c r="U124" s="17"/>
      <c r="V124" s="17">
        <f t="shared" si="43"/>
        <v>6051</v>
      </c>
      <c r="W124" s="17" t="str">
        <f t="shared" si="44"/>
        <v>16 years, 6 months</v>
      </c>
      <c r="X124" s="17"/>
      <c r="Y124" s="17"/>
      <c r="Z124" s="22">
        <f t="shared" si="45"/>
        <v>105000</v>
      </c>
      <c r="AA124" s="22">
        <f t="shared" si="56"/>
        <v>105000</v>
      </c>
      <c r="AB124" s="22"/>
      <c r="AC124" s="22"/>
      <c r="AD124" s="22">
        <f t="shared" si="46"/>
        <v>-75000</v>
      </c>
      <c r="AE124" s="22">
        <f t="shared" si="57"/>
        <v>-75000</v>
      </c>
      <c r="AF124" s="22" t="str">
        <f t="shared" si="58"/>
        <v/>
      </c>
      <c r="AG124" s="22" t="str">
        <f t="shared" si="47"/>
        <v/>
      </c>
      <c r="AH124" s="22">
        <f t="shared" si="48"/>
        <v>-75000</v>
      </c>
      <c r="AI124" s="17"/>
      <c r="AJ124" s="17"/>
      <c r="AK124" s="24">
        <f t="shared" si="49"/>
        <v>800</v>
      </c>
      <c r="AL124" s="22" t="str">
        <f t="shared" si="59"/>
        <v/>
      </c>
      <c r="AM124" s="22">
        <f t="shared" si="60"/>
        <v>800</v>
      </c>
      <c r="AN124" s="22" t="str">
        <f t="shared" si="50"/>
        <v/>
      </c>
      <c r="AO124" s="22">
        <f t="shared" si="51"/>
        <v>800</v>
      </c>
      <c r="AP124" s="22"/>
      <c r="AQ124" s="22"/>
      <c r="AR124" s="21">
        <f t="shared" si="52"/>
        <v>30000</v>
      </c>
      <c r="AS124" s="22" t="str">
        <f t="shared" si="61"/>
        <v/>
      </c>
      <c r="AT124" s="22">
        <f t="shared" si="62"/>
        <v>30000</v>
      </c>
      <c r="AU124" s="22" t="str">
        <f t="shared" si="53"/>
        <v/>
      </c>
      <c r="AV124" s="22">
        <f t="shared" si="54"/>
        <v>30000</v>
      </c>
    </row>
    <row r="125" spans="1:48" x14ac:dyDescent="0.2">
      <c r="A125" s="30">
        <v>114</v>
      </c>
      <c r="B125" s="31" t="s">
        <v>433</v>
      </c>
      <c r="C125" s="32" t="s">
        <v>434</v>
      </c>
      <c r="D125" s="32" t="s">
        <v>64</v>
      </c>
      <c r="E125" s="32" t="s">
        <v>98</v>
      </c>
      <c r="F125" s="32" t="s">
        <v>435</v>
      </c>
      <c r="G125" s="32" t="s">
        <v>171</v>
      </c>
      <c r="H125" s="33">
        <v>38838</v>
      </c>
      <c r="I125" s="31">
        <v>308000</v>
      </c>
      <c r="J125" s="33">
        <v>38838</v>
      </c>
      <c r="K125" s="31">
        <v>368000</v>
      </c>
      <c r="L125" s="33">
        <v>40415</v>
      </c>
      <c r="M125" s="33">
        <v>40424</v>
      </c>
      <c r="N125" s="34">
        <v>285850</v>
      </c>
      <c r="O125" s="33">
        <v>40602</v>
      </c>
      <c r="P125" s="34">
        <v>149900</v>
      </c>
      <c r="Q125" s="31">
        <f t="shared" si="41"/>
        <v>187</v>
      </c>
      <c r="R125" s="31" t="str">
        <f t="shared" si="55"/>
        <v>0 years, 6 months</v>
      </c>
      <c r="S125" s="31"/>
      <c r="T125" s="31" t="str">
        <f t="shared" si="42"/>
        <v>Purchase</v>
      </c>
      <c r="U125" s="31"/>
      <c r="V125" s="31" t="str">
        <f t="shared" si="43"/>
        <v/>
      </c>
      <c r="W125" s="31" t="str">
        <f t="shared" si="44"/>
        <v/>
      </c>
      <c r="X125" s="31"/>
      <c r="Y125" s="31"/>
      <c r="Z125" s="35" t="str">
        <f t="shared" si="45"/>
        <v/>
      </c>
      <c r="AA125" s="35" t="str">
        <f t="shared" si="56"/>
        <v/>
      </c>
      <c r="AB125" s="35"/>
      <c r="AC125" s="35"/>
      <c r="AD125" s="35">
        <f t="shared" si="46"/>
        <v>-218100</v>
      </c>
      <c r="AE125" s="35">
        <f t="shared" si="57"/>
        <v>-218100</v>
      </c>
      <c r="AF125" s="35" t="str">
        <f t="shared" si="58"/>
        <v/>
      </c>
      <c r="AG125" s="35">
        <f t="shared" si="47"/>
        <v>-218100</v>
      </c>
      <c r="AH125" s="35" t="str">
        <f t="shared" si="48"/>
        <v/>
      </c>
      <c r="AI125" s="31"/>
      <c r="AJ125" s="31"/>
      <c r="AK125" s="36">
        <f t="shared" si="49"/>
        <v>-135950</v>
      </c>
      <c r="AL125" s="35">
        <f t="shared" si="59"/>
        <v>-135950</v>
      </c>
      <c r="AM125" s="35" t="str">
        <f t="shared" si="60"/>
        <v/>
      </c>
      <c r="AN125" s="35">
        <f t="shared" si="50"/>
        <v>-135950</v>
      </c>
      <c r="AO125" s="35" t="str">
        <f t="shared" si="51"/>
        <v/>
      </c>
      <c r="AP125" s="35"/>
      <c r="AQ125" s="35"/>
      <c r="AR125" s="34">
        <f t="shared" si="52"/>
        <v>-158100</v>
      </c>
      <c r="AS125" s="35">
        <f t="shared" si="61"/>
        <v>-158100</v>
      </c>
      <c r="AT125" s="35" t="str">
        <f t="shared" si="62"/>
        <v/>
      </c>
      <c r="AU125" s="35">
        <f t="shared" si="53"/>
        <v>-158100</v>
      </c>
      <c r="AV125" s="35" t="str">
        <f t="shared" si="54"/>
        <v/>
      </c>
    </row>
    <row r="126" spans="1:48" x14ac:dyDescent="0.2">
      <c r="C126" s="37"/>
      <c r="D126" s="37"/>
      <c r="E126" s="37"/>
      <c r="F126" s="37"/>
      <c r="G126" s="37"/>
      <c r="H126" s="38"/>
      <c r="I126" s="39"/>
      <c r="J126" s="38"/>
      <c r="K126" s="39"/>
      <c r="L126" s="38"/>
      <c r="M126" s="38"/>
      <c r="N126" s="39"/>
      <c r="O126" s="38"/>
      <c r="P126" s="39"/>
    </row>
    <row r="127" spans="1:48" x14ac:dyDescent="0.2">
      <c r="A127" s="40"/>
      <c r="B127" s="41"/>
      <c r="I127" s="39"/>
      <c r="K127" s="42"/>
      <c r="N127" s="42"/>
      <c r="P127" s="42"/>
    </row>
    <row r="128" spans="1:48" x14ac:dyDescent="0.2">
      <c r="I128" s="42"/>
      <c r="K128" s="42"/>
      <c r="N128" s="42"/>
      <c r="P128" s="42"/>
    </row>
    <row r="129" spans="3:16" x14ac:dyDescent="0.2">
      <c r="C129" s="43"/>
      <c r="D129" s="43"/>
      <c r="E129" s="43"/>
      <c r="I129" s="42"/>
      <c r="K129" s="42"/>
      <c r="N129" s="42"/>
    </row>
    <row r="130" spans="3:16" x14ac:dyDescent="0.2">
      <c r="H130" s="38"/>
      <c r="I130" s="42"/>
      <c r="K130" s="42"/>
      <c r="N130" s="42"/>
      <c r="P130" s="42"/>
    </row>
    <row r="131" spans="3:16" x14ac:dyDescent="0.2">
      <c r="I131" s="42"/>
      <c r="K131" s="42"/>
      <c r="N131" s="42"/>
      <c r="P131" s="42"/>
    </row>
    <row r="132" spans="3:16" x14ac:dyDescent="0.2">
      <c r="C132" s="37"/>
      <c r="D132" s="37"/>
      <c r="E132" s="37"/>
      <c r="I132" s="42"/>
      <c r="K132" s="42"/>
      <c r="N132" s="42"/>
      <c r="P132" s="42"/>
    </row>
    <row r="133" spans="3:16" x14ac:dyDescent="0.2">
      <c r="I133" s="42"/>
      <c r="K133" s="42"/>
      <c r="N133" s="42"/>
      <c r="P133" s="42"/>
    </row>
    <row r="134" spans="3:16" x14ac:dyDescent="0.2">
      <c r="I134" s="42"/>
      <c r="K134" s="42"/>
      <c r="N134" s="42"/>
      <c r="P134" s="42"/>
    </row>
    <row r="135" spans="3:16" x14ac:dyDescent="0.2">
      <c r="I135" s="42"/>
      <c r="K135" s="42"/>
      <c r="N135" s="42"/>
      <c r="P135" s="42"/>
    </row>
    <row r="136" spans="3:16" x14ac:dyDescent="0.2">
      <c r="I136" s="42"/>
      <c r="K136" s="42"/>
      <c r="N136" s="42"/>
      <c r="P136" s="42"/>
    </row>
    <row r="137" spans="3:16" x14ac:dyDescent="0.2">
      <c r="I137" s="42"/>
      <c r="K137" s="42"/>
      <c r="N137" s="42"/>
      <c r="P137" s="42"/>
    </row>
    <row r="138" spans="3:16" x14ac:dyDescent="0.2">
      <c r="C138" s="37"/>
      <c r="D138" s="37"/>
      <c r="E138" s="37"/>
      <c r="I138" s="42"/>
      <c r="K138" s="42"/>
      <c r="N138" s="42"/>
      <c r="P138" s="42"/>
    </row>
    <row r="139" spans="3:16" x14ac:dyDescent="0.2">
      <c r="I139" s="42"/>
      <c r="K139" s="42"/>
      <c r="N139" s="42"/>
      <c r="P139" s="42"/>
    </row>
    <row r="140" spans="3:16" x14ac:dyDescent="0.2">
      <c r="I140" s="39"/>
      <c r="K140" s="42"/>
      <c r="N140" s="42"/>
      <c r="P140" s="42"/>
    </row>
    <row r="141" spans="3:16" x14ac:dyDescent="0.2">
      <c r="I141" s="42"/>
      <c r="K141" s="42"/>
      <c r="N141" s="42"/>
      <c r="P141" s="42"/>
    </row>
    <row r="145" spans="2:14" x14ac:dyDescent="0.2">
      <c r="C145" s="43"/>
      <c r="D145" s="43"/>
      <c r="E145" s="43"/>
      <c r="I145" s="42"/>
      <c r="K145" s="42"/>
      <c r="N145" s="42"/>
    </row>
    <row r="146" spans="2:14" x14ac:dyDescent="0.2">
      <c r="B146" s="44"/>
      <c r="G146" s="43"/>
      <c r="H146" s="45"/>
      <c r="I146" s="42"/>
      <c r="K146" s="42"/>
      <c r="N146" s="42"/>
    </row>
    <row r="147" spans="2:14" x14ac:dyDescent="0.2">
      <c r="D147" s="43"/>
      <c r="E147" s="43"/>
      <c r="F147" s="43"/>
      <c r="G147" s="43"/>
      <c r="H147" s="45"/>
      <c r="I147" s="46"/>
      <c r="K147" s="42"/>
      <c r="N147" s="42"/>
    </row>
    <row r="148" spans="2:14" x14ac:dyDescent="0.2">
      <c r="I148" s="42"/>
      <c r="K148" s="42"/>
      <c r="N148" s="42"/>
    </row>
    <row r="149" spans="2:14" x14ac:dyDescent="0.2">
      <c r="D149" s="43"/>
      <c r="E149" s="43"/>
      <c r="F149" s="43"/>
      <c r="G149" s="43"/>
      <c r="H149" s="45"/>
      <c r="I149" s="42"/>
      <c r="K149" s="42"/>
      <c r="N149" s="42"/>
    </row>
    <row r="150" spans="2:14" x14ac:dyDescent="0.2">
      <c r="I150" s="42"/>
      <c r="K150" s="42"/>
      <c r="N150" s="42"/>
    </row>
    <row r="151" spans="2:14" x14ac:dyDescent="0.2">
      <c r="D151" s="43"/>
      <c r="E151" s="43"/>
      <c r="F151" s="43"/>
      <c r="G151" s="43"/>
      <c r="H151" s="45"/>
      <c r="I151" s="46"/>
      <c r="K151" s="42"/>
      <c r="N151" s="42"/>
    </row>
    <row r="152" spans="2:14" x14ac:dyDescent="0.2">
      <c r="I152" s="42"/>
      <c r="K152" s="42"/>
      <c r="N152" s="42"/>
    </row>
    <row r="153" spans="2:14" x14ac:dyDescent="0.2">
      <c r="D153" s="43"/>
      <c r="E153" s="43"/>
      <c r="F153" s="43"/>
      <c r="G153" s="43"/>
      <c r="I153" s="42"/>
      <c r="K153" s="42"/>
      <c r="N153" s="42"/>
    </row>
  </sheetData>
  <conditionalFormatting sqref="A3:AV10">
    <cfRule type="expression" dxfId="1" priority="2">
      <formula>MOD(ROW(),2)=0</formula>
    </cfRule>
  </conditionalFormatting>
  <conditionalFormatting sqref="A12:AV125">
    <cfRule type="expression" dxfId="0" priority="1">
      <formula>MOD(ROW(),2)=0</formula>
    </cfRule>
  </conditionalFormatting>
  <pageMargins left="0.7" right="0.7" top="0.75" bottom="0.75" header="0.3" footer="0.3"/>
  <pageSetup paperSize="17" scale="2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Cummings, Suzanne</cp:lastModifiedBy>
  <cp:lastPrinted>2020-06-26T17:29:40Z</cp:lastPrinted>
  <dcterms:created xsi:type="dcterms:W3CDTF">2020-06-25T23:47:53Z</dcterms:created>
  <dcterms:modified xsi:type="dcterms:W3CDTF">2020-06-26T17:31:28Z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a04fde11-69b4-4de3-b81a-21ad173f21c0</vt:lpwstr>
  </property>
</Properties>
</file>