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65" yWindow="-60" windowWidth="13500" windowHeight="12090"/>
  </bookViews>
  <sheets>
    <sheet name="2014" sheetId="1" r:id="rId1"/>
  </sheets>
  <calcPr calcId="145621" iterate="1" iterateCount="5"/>
</workbook>
</file>

<file path=xl/calcChain.xml><?xml version="1.0" encoding="utf-8"?>
<calcChain xmlns="http://schemas.openxmlformats.org/spreadsheetml/2006/main">
  <c r="C26" i="1" l="1"/>
  <c r="F26" i="1"/>
  <c r="H26" i="1"/>
  <c r="H21" i="1"/>
  <c r="H22" i="1"/>
  <c r="H23" i="1"/>
  <c r="H24" i="1"/>
  <c r="H25" i="1"/>
  <c r="H20" i="1"/>
  <c r="F21" i="1"/>
  <c r="F22" i="1"/>
  <c r="F23" i="1"/>
  <c r="F24" i="1"/>
  <c r="F25" i="1"/>
  <c r="F20" i="1"/>
  <c r="C21" i="1"/>
  <c r="C22" i="1"/>
  <c r="C23" i="1"/>
  <c r="C24" i="1"/>
  <c r="C25" i="1"/>
  <c r="C20" i="1"/>
  <c r="D26" i="1"/>
  <c r="D25" i="1"/>
  <c r="D24" i="1"/>
  <c r="D23" i="1"/>
  <c r="D22" i="1"/>
  <c r="D21" i="1"/>
  <c r="D20" i="1"/>
  <c r="G26" i="1"/>
  <c r="I26" i="1"/>
  <c r="I21" i="1"/>
  <c r="I22" i="1"/>
  <c r="I23" i="1"/>
  <c r="I24" i="1"/>
  <c r="I25" i="1"/>
  <c r="I20" i="1"/>
  <c r="E26" i="1"/>
  <c r="B26" i="1"/>
  <c r="G18" i="1"/>
  <c r="H18" i="1"/>
  <c r="H13" i="1"/>
  <c r="H14" i="1"/>
  <c r="H15" i="1"/>
  <c r="H16" i="1"/>
  <c r="H17" i="1"/>
  <c r="H12" i="1"/>
  <c r="F18" i="1"/>
  <c r="F13" i="1"/>
  <c r="F14" i="1"/>
  <c r="F15" i="1"/>
  <c r="F16" i="1"/>
  <c r="F17" i="1"/>
  <c r="F12" i="1"/>
  <c r="C18" i="1"/>
  <c r="C13" i="1"/>
  <c r="C14" i="1"/>
  <c r="C15" i="1"/>
  <c r="C16" i="1"/>
  <c r="C17" i="1"/>
  <c r="C12" i="1"/>
  <c r="D18" i="1"/>
  <c r="D17" i="1"/>
  <c r="D16" i="1"/>
  <c r="D15" i="1"/>
  <c r="D14" i="1"/>
  <c r="D13" i="1"/>
  <c r="D12" i="1"/>
  <c r="I18" i="1"/>
  <c r="I13" i="1"/>
  <c r="I14" i="1"/>
  <c r="I15" i="1"/>
  <c r="I16" i="1"/>
  <c r="I17" i="1"/>
  <c r="I10" i="1"/>
  <c r="D10" i="1" s="1"/>
  <c r="I5" i="1"/>
  <c r="I6" i="1"/>
  <c r="F6" i="1" s="1"/>
  <c r="I7" i="1"/>
  <c r="I8" i="1"/>
  <c r="H8" i="1" s="1"/>
  <c r="I9" i="1"/>
  <c r="D9" i="1" s="1"/>
  <c r="I4" i="1"/>
  <c r="H4" i="1" s="1"/>
  <c r="I12" i="1"/>
  <c r="E18" i="1"/>
  <c r="B18" i="1"/>
  <c r="D8" i="1"/>
  <c r="D7" i="1"/>
  <c r="D6" i="1"/>
  <c r="D5" i="1"/>
  <c r="D4" i="1"/>
  <c r="H5" i="1"/>
  <c r="H7" i="1"/>
  <c r="H9" i="1"/>
  <c r="F5" i="1"/>
  <c r="F7" i="1"/>
  <c r="F9" i="1"/>
  <c r="F4" i="1"/>
  <c r="C5" i="1"/>
  <c r="C6" i="1"/>
  <c r="C7" i="1"/>
  <c r="C8" i="1"/>
  <c r="C9" i="1"/>
  <c r="C4" i="1"/>
  <c r="G10" i="1"/>
  <c r="E10" i="1"/>
  <c r="B10" i="1"/>
  <c r="C10" i="1" l="1"/>
  <c r="F10" i="1"/>
  <c r="H10" i="1"/>
  <c r="F8" i="1"/>
  <c r="H6" i="1"/>
</calcChain>
</file>

<file path=xl/sharedStrings.xml><?xml version="1.0" encoding="utf-8"?>
<sst xmlns="http://schemas.openxmlformats.org/spreadsheetml/2006/main" count="36" uniqueCount="22">
  <si>
    <t>Number Originated</t>
  </si>
  <si>
    <t>State Origination Rate</t>
  </si>
  <si>
    <t>% High Apr</t>
  </si>
  <si>
    <t>Number Denied</t>
  </si>
  <si>
    <t>State Denial Rate</t>
  </si>
  <si>
    <t>Number Other*</t>
  </si>
  <si>
    <t>Percent of Total - Other</t>
  </si>
  <si>
    <t>Total Applications</t>
  </si>
  <si>
    <t>CT</t>
  </si>
  <si>
    <t>ME</t>
  </si>
  <si>
    <t>MA</t>
  </si>
  <si>
    <t>NH</t>
  </si>
  <si>
    <t>RI</t>
  </si>
  <si>
    <t>VT</t>
  </si>
  <si>
    <t>Total</t>
  </si>
  <si>
    <t>NOTE: Tables include only first-lien loans for owner-occupied homes. The data exclude  junior-lien loans, all loans for multi-family properties, and all loans for non-owner-occupied homes.</t>
  </si>
  <si>
    <t>All Loans</t>
  </si>
  <si>
    <t>Home Purchase</t>
  </si>
  <si>
    <t>Refinance</t>
  </si>
  <si>
    <t>*Other includes: Approved but not accepted, withdrawn by applicant, file closed for incompleteness, preapproval request denied or not accepted.</t>
  </si>
  <si>
    <t>Source: 2014 HMDA. Data compiled by the Federal Reserve Bank of Boston</t>
  </si>
  <si>
    <t>2014 New England Home Mortgage Loans by State: Action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</si>
</sst>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#,##0.000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55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55"/>
      </right>
      <top/>
      <bottom style="thin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3" fillId="0" borderId="0" xfId="0" applyFont="1" applyFill="1"/>
    <xf numFmtId="0" fontId="3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2" borderId="6" xfId="0" applyFont="1" applyFill="1" applyBorder="1" applyAlignment="1"/>
    <xf numFmtId="0" fontId="0" fillId="0" borderId="0" xfId="0" applyFill="1" applyBorder="1"/>
    <xf numFmtId="0" fontId="3" fillId="0" borderId="9" xfId="0" applyFont="1" applyBorder="1" applyAlignment="1">
      <alignment horizontal="left"/>
    </xf>
    <xf numFmtId="165" fontId="2" fillId="0" borderId="0" xfId="0" applyNumberFormat="1" applyFont="1" applyFill="1" applyBorder="1"/>
    <xf numFmtId="0" fontId="3" fillId="0" borderId="10" xfId="0" applyFont="1" applyBorder="1" applyAlignment="1">
      <alignment horizontal="left"/>
    </xf>
    <xf numFmtId="164" fontId="3" fillId="0" borderId="11" xfId="1" applyNumberFormat="1" applyFont="1" applyBorder="1"/>
    <xf numFmtId="164" fontId="3" fillId="0" borderId="12" xfId="1" applyNumberFormat="1" applyFont="1" applyBorder="1"/>
    <xf numFmtId="0" fontId="3" fillId="0" borderId="13" xfId="0" applyFont="1" applyBorder="1" applyAlignment="1">
      <alignment horizontal="left"/>
    </xf>
    <xf numFmtId="164" fontId="3" fillId="0" borderId="15" xfId="1" applyNumberFormat="1" applyFont="1" applyBorder="1"/>
    <xf numFmtId="0" fontId="4" fillId="3" borderId="16" xfId="0" applyFont="1" applyFill="1" applyBorder="1"/>
    <xf numFmtId="164" fontId="4" fillId="3" borderId="18" xfId="1" applyNumberFormat="1" applyFont="1" applyFill="1" applyBorder="1"/>
    <xf numFmtId="3" fontId="2" fillId="0" borderId="0" xfId="0" applyNumberFormat="1" applyFont="1" applyFill="1" applyBorder="1"/>
    <xf numFmtId="9" fontId="2" fillId="0" borderId="0" xfId="1" applyFont="1" applyFill="1" applyBorder="1"/>
    <xf numFmtId="0" fontId="4" fillId="3" borderId="26" xfId="0" applyFont="1" applyFill="1" applyBorder="1"/>
    <xf numFmtId="3" fontId="4" fillId="3" borderId="27" xfId="0" applyNumberFormat="1" applyFont="1" applyFill="1" applyBorder="1"/>
    <xf numFmtId="164" fontId="4" fillId="3" borderId="28" xfId="1" applyNumberFormat="1" applyFont="1" applyFill="1" applyBorder="1"/>
    <xf numFmtId="3" fontId="4" fillId="3" borderId="29" xfId="0" applyNumberFormat="1" applyFont="1" applyFill="1" applyBorder="1"/>
    <xf numFmtId="3" fontId="4" fillId="3" borderId="14" xfId="0" applyNumberFormat="1" applyFont="1" applyFill="1" applyBorder="1"/>
    <xf numFmtId="3" fontId="4" fillId="3" borderId="30" xfId="0" applyNumberFormat="1" applyFont="1" applyFill="1" applyBorder="1"/>
    <xf numFmtId="0" fontId="4" fillId="3" borderId="31" xfId="0" applyFont="1" applyFill="1" applyBorder="1"/>
    <xf numFmtId="166" fontId="3" fillId="0" borderId="22" xfId="2" applyNumberFormat="1" applyFont="1" applyBorder="1"/>
    <xf numFmtId="166" fontId="3" fillId="0" borderId="24" xfId="2" applyNumberFormat="1" applyFont="1" applyBorder="1"/>
    <xf numFmtId="166" fontId="4" fillId="3" borderId="14" xfId="2" applyNumberFormat="1" applyFont="1" applyFill="1" applyBorder="1"/>
    <xf numFmtId="166" fontId="4" fillId="3" borderId="32" xfId="2" applyNumberFormat="1" applyFont="1" applyFill="1" applyBorder="1"/>
    <xf numFmtId="0" fontId="0" fillId="0" borderId="0" xfId="0" applyAlignment="1">
      <alignment horizontal="left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3" fontId="0" fillId="0" borderId="0" xfId="0" applyNumberFormat="1" applyFont="1" applyBorder="1"/>
    <xf numFmtId="0" fontId="0" fillId="0" borderId="19" xfId="0" applyFont="1" applyBorder="1"/>
    <xf numFmtId="0" fontId="0" fillId="0" borderId="20" xfId="0" applyFont="1" applyBorder="1"/>
    <xf numFmtId="3" fontId="0" fillId="0" borderId="21" xfId="0" applyNumberFormat="1" applyFont="1" applyBorder="1"/>
    <xf numFmtId="3" fontId="0" fillId="0" borderId="23" xfId="0" applyNumberFormat="1" applyFont="1" applyBorder="1"/>
    <xf numFmtId="3" fontId="0" fillId="0" borderId="25" xfId="0" applyNumberFormat="1" applyFont="1" applyBorder="1"/>
    <xf numFmtId="0" fontId="6" fillId="0" borderId="0" xfId="0" applyFont="1"/>
    <xf numFmtId="0" fontId="7" fillId="0" borderId="0" xfId="0" applyFont="1"/>
    <xf numFmtId="0" fontId="4" fillId="4" borderId="6" xfId="0" applyFont="1" applyFill="1" applyBorder="1" applyAlignment="1"/>
    <xf numFmtId="0" fontId="0" fillId="0" borderId="7" xfId="0" applyFont="1" applyBorder="1"/>
    <xf numFmtId="0" fontId="0" fillId="0" borderId="8" xfId="0" applyFont="1" applyBorder="1"/>
    <xf numFmtId="0" fontId="7" fillId="0" borderId="0" xfId="0" applyFont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10" fontId="0" fillId="0" borderId="0" xfId="0" applyNumberFormat="1"/>
    <xf numFmtId="166" fontId="0" fillId="0" borderId="0" xfId="0" applyNumberFormat="1"/>
    <xf numFmtId="3" fontId="0" fillId="0" borderId="34" xfId="0" applyNumberFormat="1" applyFont="1" applyBorder="1"/>
    <xf numFmtId="3" fontId="0" fillId="0" borderId="0" xfId="0" applyNumberFormat="1" applyFont="1" applyFill="1" applyBorder="1"/>
    <xf numFmtId="164" fontId="4" fillId="3" borderId="17" xfId="1" applyNumberFormat="1" applyFont="1" applyFill="1" applyBorder="1"/>
    <xf numFmtId="164" fontId="3" fillId="0" borderId="0" xfId="1" applyNumberFormat="1" applyFont="1" applyBorder="1"/>
    <xf numFmtId="166" fontId="3" fillId="0" borderId="34" xfId="2" applyNumberFormat="1" applyFont="1" applyBorder="1"/>
    <xf numFmtId="3" fontId="0" fillId="0" borderId="35" xfId="0" applyNumberFormat="1" applyFont="1" applyBorder="1"/>
    <xf numFmtId="3" fontId="4" fillId="3" borderId="17" xfId="0" applyNumberFormat="1" applyFont="1" applyFill="1" applyBorder="1"/>
    <xf numFmtId="164" fontId="0" fillId="0" borderId="12" xfId="1" applyNumberFormat="1" applyFont="1" applyBorder="1"/>
    <xf numFmtId="3" fontId="4" fillId="3" borderId="36" xfId="0" applyNumberFormat="1" applyFont="1" applyFill="1" applyBorder="1"/>
    <xf numFmtId="164" fontId="4" fillId="3" borderId="37" xfId="1" applyNumberFormat="1" applyFont="1" applyFill="1" applyBorder="1"/>
    <xf numFmtId="0" fontId="0" fillId="0" borderId="38" xfId="0" applyFont="1" applyBorder="1"/>
    <xf numFmtId="166" fontId="3" fillId="0" borderId="39" xfId="2" applyNumberFormat="1" applyFont="1" applyBorder="1"/>
    <xf numFmtId="164" fontId="3" fillId="0" borderId="40" xfId="1" applyNumberFormat="1" applyFont="1" applyBorder="1"/>
    <xf numFmtId="164" fontId="0" fillId="0" borderId="41" xfId="1" applyNumberFormat="1" applyFont="1" applyBorder="1"/>
    <xf numFmtId="3" fontId="0" fillId="0" borderId="42" xfId="0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33" sqref="G33"/>
    </sheetView>
  </sheetViews>
  <sheetFormatPr defaultRowHeight="15" x14ac:dyDescent="0.25"/>
  <cols>
    <col min="1" max="1" width="10.85546875" customWidth="1"/>
    <col min="2" max="2" width="12" customWidth="1"/>
    <col min="3" max="3" width="13.42578125" customWidth="1"/>
    <col min="4" max="4" width="11.42578125" customWidth="1"/>
    <col min="5" max="5" width="11.85546875" customWidth="1"/>
    <col min="6" max="6" width="14" customWidth="1"/>
    <col min="7" max="7" width="13.7109375" customWidth="1"/>
    <col min="8" max="8" width="13.5703125" customWidth="1"/>
    <col min="9" max="9" width="13.42578125" customWidth="1"/>
  </cols>
  <sheetData>
    <row r="1" spans="1:10" ht="15.75" thickBot="1" x14ac:dyDescent="0.3">
      <c r="A1" s="1" t="s">
        <v>21</v>
      </c>
      <c r="B1" s="2"/>
      <c r="C1" s="2"/>
      <c r="D1" s="2"/>
      <c r="E1" s="2"/>
      <c r="F1" s="2"/>
      <c r="G1" s="2"/>
      <c r="H1" s="2"/>
      <c r="I1" s="3"/>
      <c r="J1" s="3"/>
    </row>
    <row r="2" spans="1:10" ht="45" x14ac:dyDescent="0.25">
      <c r="A2" s="4"/>
      <c r="B2" s="5" t="s">
        <v>0</v>
      </c>
      <c r="C2" s="6" t="s">
        <v>1</v>
      </c>
      <c r="D2" s="7" t="s">
        <v>2</v>
      </c>
      <c r="E2" s="5" t="s">
        <v>3</v>
      </c>
      <c r="F2" s="7" t="s">
        <v>4</v>
      </c>
      <c r="G2" s="5" t="s">
        <v>5</v>
      </c>
      <c r="H2" s="7" t="s">
        <v>6</v>
      </c>
      <c r="I2" s="8" t="s">
        <v>7</v>
      </c>
      <c r="J2" s="9"/>
    </row>
    <row r="3" spans="1:10" x14ac:dyDescent="0.25">
      <c r="A3" s="10" t="s">
        <v>16</v>
      </c>
      <c r="B3" s="37"/>
      <c r="C3" s="37"/>
      <c r="D3" s="37"/>
      <c r="E3" s="37"/>
      <c r="F3" s="37"/>
      <c r="G3" s="37"/>
      <c r="H3" s="37"/>
      <c r="I3" s="38"/>
      <c r="J3" s="11"/>
    </row>
    <row r="4" spans="1:10" x14ac:dyDescent="0.25">
      <c r="A4" s="12" t="s">
        <v>8</v>
      </c>
      <c r="B4" s="58">
        <v>48981</v>
      </c>
      <c r="C4" s="57">
        <f>B4/I4</f>
        <v>0.60970175263891657</v>
      </c>
      <c r="D4" s="57">
        <f>2363/I4</f>
        <v>2.9413961362278432E-2</v>
      </c>
      <c r="E4" s="54">
        <v>15007</v>
      </c>
      <c r="F4" s="57">
        <f>E4/I4</f>
        <v>0.18680292770364471</v>
      </c>
      <c r="G4" s="54">
        <v>16348</v>
      </c>
      <c r="H4" s="57">
        <f>G4/I4</f>
        <v>0.20349531965743875</v>
      </c>
      <c r="I4" s="59">
        <f>SUM(B4,E4,G4)</f>
        <v>80336</v>
      </c>
      <c r="J4" s="13"/>
    </row>
    <row r="5" spans="1:10" x14ac:dyDescent="0.25">
      <c r="A5" s="14" t="s">
        <v>9</v>
      </c>
      <c r="B5" s="58">
        <v>19311</v>
      </c>
      <c r="C5" s="57">
        <f t="shared" ref="C5:C9" si="0">B5/I5</f>
        <v>0.59170854271356788</v>
      </c>
      <c r="D5" s="57">
        <f>1223/I5</f>
        <v>3.7473955141561467E-2</v>
      </c>
      <c r="E5" s="54">
        <v>7200</v>
      </c>
      <c r="F5" s="57">
        <f t="shared" ref="F5:F9" si="1">E5/I5</f>
        <v>0.22061527147934795</v>
      </c>
      <c r="G5" s="54">
        <v>6125</v>
      </c>
      <c r="H5" s="57">
        <f t="shared" ref="H5:H9" si="2">G5/I5</f>
        <v>0.1876761858070842</v>
      </c>
      <c r="I5" s="59">
        <f t="shared" ref="I5:I9" si="3">SUM(B5,E5,G5)</f>
        <v>32636</v>
      </c>
      <c r="J5" s="13"/>
    </row>
    <row r="6" spans="1:10" x14ac:dyDescent="0.25">
      <c r="A6" s="14" t="s">
        <v>10</v>
      </c>
      <c r="B6" s="58">
        <v>108085</v>
      </c>
      <c r="C6" s="57">
        <f t="shared" si="0"/>
        <v>0.67098948989030505</v>
      </c>
      <c r="D6" s="57">
        <f>3160/I6</f>
        <v>1.9617215969407076E-2</v>
      </c>
      <c r="E6" s="54">
        <v>24368</v>
      </c>
      <c r="F6" s="57">
        <f t="shared" si="1"/>
        <v>0.15127605023497204</v>
      </c>
      <c r="G6" s="54">
        <v>28630</v>
      </c>
      <c r="H6" s="57">
        <f t="shared" si="2"/>
        <v>0.17773445987472297</v>
      </c>
      <c r="I6" s="59">
        <f t="shared" si="3"/>
        <v>161083</v>
      </c>
      <c r="J6" s="13"/>
    </row>
    <row r="7" spans="1:10" x14ac:dyDescent="0.25">
      <c r="A7" s="14" t="s">
        <v>11</v>
      </c>
      <c r="B7" s="58">
        <v>21453</v>
      </c>
      <c r="C7" s="57">
        <f t="shared" si="0"/>
        <v>0.5977597592577113</v>
      </c>
      <c r="D7" s="57">
        <f>1472/I7</f>
        <v>4.1015352893644295E-2</v>
      </c>
      <c r="E7" s="54">
        <v>6992</v>
      </c>
      <c r="F7" s="57">
        <f t="shared" si="1"/>
        <v>0.19482292624481037</v>
      </c>
      <c r="G7" s="54">
        <v>7444</v>
      </c>
      <c r="H7" s="57">
        <f t="shared" si="2"/>
        <v>0.20741731449747833</v>
      </c>
      <c r="I7" s="59">
        <f t="shared" si="3"/>
        <v>35889</v>
      </c>
      <c r="J7" s="13"/>
    </row>
    <row r="8" spans="1:10" x14ac:dyDescent="0.25">
      <c r="A8" s="14" t="s">
        <v>12</v>
      </c>
      <c r="B8" s="58">
        <v>14032</v>
      </c>
      <c r="C8" s="57">
        <f t="shared" si="0"/>
        <v>0.64005838616977606</v>
      </c>
      <c r="D8" s="57">
        <f>929/I8</f>
        <v>4.2375587282762396E-2</v>
      </c>
      <c r="E8" s="54">
        <v>3925</v>
      </c>
      <c r="F8" s="57">
        <f t="shared" si="1"/>
        <v>0.17903571591479267</v>
      </c>
      <c r="G8" s="54">
        <v>3966</v>
      </c>
      <c r="H8" s="57">
        <f t="shared" si="2"/>
        <v>0.18090589791543127</v>
      </c>
      <c r="I8" s="59">
        <f t="shared" si="3"/>
        <v>21923</v>
      </c>
      <c r="J8" s="13"/>
    </row>
    <row r="9" spans="1:10" x14ac:dyDescent="0.25">
      <c r="A9" s="17" t="s">
        <v>13</v>
      </c>
      <c r="B9" s="58">
        <v>8560</v>
      </c>
      <c r="C9" s="57">
        <f t="shared" si="0"/>
        <v>0.62427071178529758</v>
      </c>
      <c r="D9" s="57">
        <f>493/I9</f>
        <v>3.5953908984830807E-2</v>
      </c>
      <c r="E9" s="54">
        <v>2816</v>
      </c>
      <c r="F9" s="57">
        <f t="shared" si="1"/>
        <v>0.20536756126021002</v>
      </c>
      <c r="G9" s="54">
        <v>2336</v>
      </c>
      <c r="H9" s="57">
        <f t="shared" si="2"/>
        <v>0.17036172695449242</v>
      </c>
      <c r="I9" s="59">
        <f t="shared" si="3"/>
        <v>13712</v>
      </c>
      <c r="J9" s="13"/>
    </row>
    <row r="10" spans="1:10" x14ac:dyDescent="0.25">
      <c r="A10" s="29" t="s">
        <v>14</v>
      </c>
      <c r="B10" s="32">
        <f>SUM(B4:B9)</f>
        <v>220422</v>
      </c>
      <c r="C10" s="56">
        <f>B10/I10</f>
        <v>0.63783389615688457</v>
      </c>
      <c r="D10" s="20">
        <f>9640/I10</f>
        <v>2.7895213540174605E-2</v>
      </c>
      <c r="E10" s="27">
        <f>SUM(E4:E9)</f>
        <v>60308</v>
      </c>
      <c r="F10" s="20">
        <f>E10/I10</f>
        <v>0.17451291889842843</v>
      </c>
      <c r="G10" s="27">
        <f>SUM(G4:G9)</f>
        <v>64849</v>
      </c>
      <c r="H10" s="20">
        <f>G10/I10</f>
        <v>0.18765318494468702</v>
      </c>
      <c r="I10" s="28">
        <f>SUM(B10,E10,G10)</f>
        <v>345579</v>
      </c>
      <c r="J10" s="21"/>
    </row>
    <row r="11" spans="1:10" x14ac:dyDescent="0.25">
      <c r="A11" s="47" t="s">
        <v>17</v>
      </c>
      <c r="B11" s="48"/>
      <c r="C11" s="48"/>
      <c r="D11" s="48"/>
      <c r="E11" s="48"/>
      <c r="F11" s="48"/>
      <c r="G11" s="48"/>
      <c r="H11" s="48"/>
      <c r="I11" s="49"/>
      <c r="J11" s="21"/>
    </row>
    <row r="12" spans="1:10" x14ac:dyDescent="0.25">
      <c r="A12" s="64" t="s">
        <v>8</v>
      </c>
      <c r="B12" s="65">
        <v>27008</v>
      </c>
      <c r="C12" s="57">
        <f>B12/I12</f>
        <v>0.72211972941899949</v>
      </c>
      <c r="D12" s="16">
        <f>1935/I12</f>
        <v>5.1736584583299911E-2</v>
      </c>
      <c r="E12" s="39">
        <v>4077</v>
      </c>
      <c r="F12" s="61">
        <f>E12/I12</f>
        <v>0.10900778054062725</v>
      </c>
      <c r="G12" s="39">
        <v>6316</v>
      </c>
      <c r="H12" s="61">
        <f>G12/I12</f>
        <v>0.16887249004037325</v>
      </c>
      <c r="I12" s="59">
        <f>SUM(B12,E12,G12)</f>
        <v>37401</v>
      </c>
      <c r="J12" s="22"/>
    </row>
    <row r="13" spans="1:10" x14ac:dyDescent="0.25">
      <c r="A13" s="40" t="s">
        <v>9</v>
      </c>
      <c r="B13" s="30">
        <v>10628</v>
      </c>
      <c r="C13" s="57">
        <f t="shared" ref="C13:C17" si="4">B13/I13</f>
        <v>0.69536770478932219</v>
      </c>
      <c r="D13" s="16">
        <f>847/I13</f>
        <v>5.5417429992148652E-2</v>
      </c>
      <c r="E13" s="39">
        <v>2249</v>
      </c>
      <c r="F13" s="61">
        <f t="shared" ref="F13:F17" si="5">E13/I13</f>
        <v>0.14714734362732268</v>
      </c>
      <c r="G13" s="39">
        <v>2407</v>
      </c>
      <c r="H13" s="61">
        <f t="shared" ref="H13:H17" si="6">G13/I13</f>
        <v>0.15748495158335515</v>
      </c>
      <c r="I13" s="59">
        <f t="shared" ref="I13:I17" si="7">SUM(B13,E13,G13)</f>
        <v>15284</v>
      </c>
      <c r="J13" s="21"/>
    </row>
    <row r="14" spans="1:10" x14ac:dyDescent="0.25">
      <c r="A14" s="40" t="s">
        <v>10</v>
      </c>
      <c r="B14" s="30">
        <v>59960</v>
      </c>
      <c r="C14" s="57">
        <f t="shared" si="4"/>
        <v>0.75876643508851849</v>
      </c>
      <c r="D14" s="16">
        <f>2650/I14</f>
        <v>3.35345405767941E-2</v>
      </c>
      <c r="E14" s="39">
        <v>7336</v>
      </c>
      <c r="F14" s="61">
        <f t="shared" si="5"/>
        <v>9.2833731951457166E-2</v>
      </c>
      <c r="G14" s="39">
        <v>11727</v>
      </c>
      <c r="H14" s="61">
        <f t="shared" si="6"/>
        <v>0.14839983296002429</v>
      </c>
      <c r="I14" s="59">
        <f t="shared" si="7"/>
        <v>79023</v>
      </c>
      <c r="J14" s="21"/>
    </row>
    <row r="15" spans="1:10" x14ac:dyDescent="0.25">
      <c r="A15" s="40" t="s">
        <v>11</v>
      </c>
      <c r="B15" s="30">
        <v>12169</v>
      </c>
      <c r="C15" s="57">
        <f t="shared" si="4"/>
        <v>0.701423713182316</v>
      </c>
      <c r="D15" s="16">
        <f>1258/I15</f>
        <v>7.2511383941437552E-2</v>
      </c>
      <c r="E15" s="39">
        <v>2400</v>
      </c>
      <c r="F15" s="61">
        <f t="shared" si="5"/>
        <v>0.1383365035448729</v>
      </c>
      <c r="G15" s="39">
        <v>2780</v>
      </c>
      <c r="H15" s="61">
        <f t="shared" si="6"/>
        <v>0.1602397832728111</v>
      </c>
      <c r="I15" s="59">
        <f t="shared" si="7"/>
        <v>17349</v>
      </c>
      <c r="J15" s="21"/>
    </row>
    <row r="16" spans="1:10" x14ac:dyDescent="0.25">
      <c r="A16" s="40" t="s">
        <v>12</v>
      </c>
      <c r="B16" s="30">
        <v>7740</v>
      </c>
      <c r="C16" s="57">
        <f t="shared" si="4"/>
        <v>0.73854961832061072</v>
      </c>
      <c r="D16" s="16">
        <f>799/I16</f>
        <v>7.6240458015267173E-2</v>
      </c>
      <c r="E16" s="39">
        <v>1141</v>
      </c>
      <c r="F16" s="61">
        <f t="shared" si="5"/>
        <v>0.10887404580152672</v>
      </c>
      <c r="G16" s="39">
        <v>1599</v>
      </c>
      <c r="H16" s="61">
        <f t="shared" si="6"/>
        <v>0.1525763358778626</v>
      </c>
      <c r="I16" s="59">
        <f t="shared" si="7"/>
        <v>10480</v>
      </c>
      <c r="J16" s="21"/>
    </row>
    <row r="17" spans="1:10" x14ac:dyDescent="0.25">
      <c r="A17" s="41" t="s">
        <v>13</v>
      </c>
      <c r="B17" s="31">
        <v>4264</v>
      </c>
      <c r="C17" s="57">
        <f t="shared" si="4"/>
        <v>0.70783532536520588</v>
      </c>
      <c r="D17" s="16">
        <f>307/I17</f>
        <v>5.0962815405046484E-2</v>
      </c>
      <c r="E17" s="55">
        <v>803</v>
      </c>
      <c r="F17" s="61">
        <f t="shared" si="5"/>
        <v>0.13330013280212483</v>
      </c>
      <c r="G17" s="55">
        <v>957</v>
      </c>
      <c r="H17" s="61">
        <f t="shared" si="6"/>
        <v>0.15886454183266932</v>
      </c>
      <c r="I17" s="59">
        <f t="shared" si="7"/>
        <v>6024</v>
      </c>
      <c r="J17" s="21"/>
    </row>
    <row r="18" spans="1:10" x14ac:dyDescent="0.25">
      <c r="A18" s="19" t="s">
        <v>14</v>
      </c>
      <c r="B18" s="32">
        <f>SUM(B12:B17)</f>
        <v>121769</v>
      </c>
      <c r="C18" s="56">
        <f>B18/I18</f>
        <v>0.73549326230211221</v>
      </c>
      <c r="D18" s="20">
        <f>7796/I18</f>
        <v>4.7088384341722987E-2</v>
      </c>
      <c r="E18" s="27">
        <f>SUM(E12:E17)</f>
        <v>18006</v>
      </c>
      <c r="F18" s="20">
        <f>E18/I18</f>
        <v>0.10875749723666805</v>
      </c>
      <c r="G18" s="60">
        <f>SUM(G12:G17)</f>
        <v>25786</v>
      </c>
      <c r="H18" s="20">
        <f>G18/I18</f>
        <v>0.15574924046121974</v>
      </c>
      <c r="I18" s="62">
        <f>SUM(I12:I17)</f>
        <v>165561</v>
      </c>
      <c r="J18" s="21"/>
    </row>
    <row r="19" spans="1:10" x14ac:dyDescent="0.25">
      <c r="A19" s="47" t="s">
        <v>18</v>
      </c>
      <c r="B19" s="48"/>
      <c r="C19" s="48"/>
      <c r="D19" s="48"/>
      <c r="E19" s="48"/>
      <c r="F19" s="48"/>
      <c r="G19" s="48"/>
      <c r="H19" s="48"/>
      <c r="I19" s="49"/>
      <c r="J19" s="21"/>
    </row>
    <row r="20" spans="1:10" x14ac:dyDescent="0.25">
      <c r="A20" s="64" t="s">
        <v>8</v>
      </c>
      <c r="B20" s="65">
        <v>20169</v>
      </c>
      <c r="C20" s="57">
        <f>B20/I20</f>
        <v>0.50567882662655128</v>
      </c>
      <c r="D20" s="66">
        <f>362/I20</f>
        <v>9.0760937695875642E-3</v>
      </c>
      <c r="E20" s="39">
        <v>10297</v>
      </c>
      <c r="F20" s="67">
        <f>E20/I20</f>
        <v>0.258167230788517</v>
      </c>
      <c r="G20" s="68">
        <v>9419</v>
      </c>
      <c r="H20" s="67">
        <f>G20/I20</f>
        <v>0.23615394258493169</v>
      </c>
      <c r="I20" s="42">
        <f>SUM(B20,E20,G20)</f>
        <v>39885</v>
      </c>
      <c r="J20" s="21"/>
    </row>
    <row r="21" spans="1:10" x14ac:dyDescent="0.25">
      <c r="A21" s="40" t="s">
        <v>9</v>
      </c>
      <c r="B21" s="30">
        <v>7663</v>
      </c>
      <c r="C21" s="57">
        <f t="shared" ref="C21:C25" si="8">B21/I21</f>
        <v>0.49464239607539373</v>
      </c>
      <c r="D21" s="15">
        <f>305/I21</f>
        <v>1.9687580686806094E-2</v>
      </c>
      <c r="E21" s="39">
        <v>4459</v>
      </c>
      <c r="F21" s="67">
        <f t="shared" ref="F21:F25" si="9">E21/I21</f>
        <v>0.28782597469661758</v>
      </c>
      <c r="G21" s="43">
        <v>3370</v>
      </c>
      <c r="H21" s="67">
        <f t="shared" ref="H21:H25" si="10">G21/I21</f>
        <v>0.21753162922798863</v>
      </c>
      <c r="I21" s="42">
        <f t="shared" ref="I21:I25" si="11">SUM(B21,E21,G21)</f>
        <v>15492</v>
      </c>
      <c r="J21" s="21"/>
    </row>
    <row r="22" spans="1:10" x14ac:dyDescent="0.25">
      <c r="A22" s="40" t="s">
        <v>10</v>
      </c>
      <c r="B22" s="30">
        <v>43055</v>
      </c>
      <c r="C22" s="57">
        <f t="shared" si="8"/>
        <v>0.57826875293801627</v>
      </c>
      <c r="D22" s="15">
        <f>425/I22</f>
        <v>5.708145859915385E-3</v>
      </c>
      <c r="E22" s="39">
        <v>15744</v>
      </c>
      <c r="F22" s="67">
        <f t="shared" si="9"/>
        <v>0.21145658451413604</v>
      </c>
      <c r="G22" s="43">
        <v>15656</v>
      </c>
      <c r="H22" s="67">
        <f t="shared" si="10"/>
        <v>0.21027466254784768</v>
      </c>
      <c r="I22" s="42">
        <f t="shared" si="11"/>
        <v>74455</v>
      </c>
      <c r="J22" s="21"/>
    </row>
    <row r="23" spans="1:10" x14ac:dyDescent="0.25">
      <c r="A23" s="40" t="s">
        <v>11</v>
      </c>
      <c r="B23" s="30">
        <v>8562</v>
      </c>
      <c r="C23" s="57">
        <f t="shared" si="8"/>
        <v>0.49988323213451658</v>
      </c>
      <c r="D23" s="15">
        <f>179/I23</f>
        <v>1.0450723960765997E-2</v>
      </c>
      <c r="E23" s="39">
        <v>4261</v>
      </c>
      <c r="F23" s="67">
        <f t="shared" si="9"/>
        <v>0.2487739374124241</v>
      </c>
      <c r="G23" s="43">
        <v>4305</v>
      </c>
      <c r="H23" s="67">
        <f t="shared" si="10"/>
        <v>0.25134283045305933</v>
      </c>
      <c r="I23" s="42">
        <f t="shared" si="11"/>
        <v>17128</v>
      </c>
      <c r="J23" s="21"/>
    </row>
    <row r="24" spans="1:10" x14ac:dyDescent="0.25">
      <c r="A24" s="40" t="s">
        <v>12</v>
      </c>
      <c r="B24" s="30">
        <v>5769</v>
      </c>
      <c r="C24" s="57">
        <f t="shared" si="8"/>
        <v>0.5428114414753481</v>
      </c>
      <c r="D24" s="15">
        <f>120/I24</f>
        <v>1.1290929619872036E-2</v>
      </c>
      <c r="E24" s="39">
        <v>2640</v>
      </c>
      <c r="F24" s="67">
        <f t="shared" si="9"/>
        <v>0.2484004516371848</v>
      </c>
      <c r="G24" s="43">
        <v>2219</v>
      </c>
      <c r="H24" s="67">
        <f t="shared" si="10"/>
        <v>0.20878810688746707</v>
      </c>
      <c r="I24" s="42">
        <f t="shared" si="11"/>
        <v>10628</v>
      </c>
      <c r="J24" s="21"/>
    </row>
    <row r="25" spans="1:10" x14ac:dyDescent="0.25">
      <c r="A25" s="41" t="s">
        <v>13</v>
      </c>
      <c r="B25" s="31">
        <v>3673</v>
      </c>
      <c r="C25" s="57">
        <f t="shared" si="8"/>
        <v>0.55241389682659048</v>
      </c>
      <c r="D25" s="18">
        <f>143/I25</f>
        <v>2.1506993532862083E-2</v>
      </c>
      <c r="E25" s="39">
        <v>1741</v>
      </c>
      <c r="F25" s="67">
        <f t="shared" si="9"/>
        <v>0.26184388629869154</v>
      </c>
      <c r="G25" s="44">
        <v>1235</v>
      </c>
      <c r="H25" s="67">
        <f t="shared" si="10"/>
        <v>0.18574221687471801</v>
      </c>
      <c r="I25" s="42">
        <f t="shared" si="11"/>
        <v>6649</v>
      </c>
      <c r="J25" s="21"/>
    </row>
    <row r="26" spans="1:10" ht="15.75" thickBot="1" x14ac:dyDescent="0.3">
      <c r="A26" s="23" t="s">
        <v>14</v>
      </c>
      <c r="B26" s="33">
        <f>SUM(B20:B25)</f>
        <v>88891</v>
      </c>
      <c r="C26" s="63">
        <f>B26/I26</f>
        <v>0.54123614045556112</v>
      </c>
      <c r="D26" s="25">
        <f>1534/I26</f>
        <v>9.3401608650913008E-3</v>
      </c>
      <c r="E26" s="24">
        <f>SUM(E20:E25)</f>
        <v>39142</v>
      </c>
      <c r="F26" s="25">
        <f>E26/I26</f>
        <v>0.23832632110912888</v>
      </c>
      <c r="G26" s="24">
        <f>SUM(G20:G25)</f>
        <v>36204</v>
      </c>
      <c r="H26" s="25">
        <f>G26/I26</f>
        <v>0.22043753843530994</v>
      </c>
      <c r="I26" s="26">
        <f>SUM(I20:I25)</f>
        <v>164237</v>
      </c>
      <c r="J26" s="21"/>
    </row>
    <row r="27" spans="1:10" s="34" customFormat="1" ht="27.75" customHeight="1" x14ac:dyDescent="0.25">
      <c r="A27" s="51" t="s">
        <v>19</v>
      </c>
      <c r="B27" s="51"/>
      <c r="C27" s="51"/>
      <c r="D27" s="51"/>
      <c r="E27" s="51"/>
      <c r="F27" s="51"/>
      <c r="G27" s="51"/>
      <c r="H27" s="51"/>
      <c r="I27" s="51"/>
      <c r="J27" s="36"/>
    </row>
    <row r="28" spans="1:10" s="34" customFormat="1" ht="27" customHeight="1" x14ac:dyDescent="0.25">
      <c r="A28" s="50" t="s">
        <v>15</v>
      </c>
      <c r="B28" s="50"/>
      <c r="C28" s="50"/>
      <c r="D28" s="50"/>
      <c r="E28" s="50"/>
      <c r="F28" s="50"/>
      <c r="G28" s="50"/>
      <c r="H28" s="50"/>
      <c r="I28" s="50"/>
      <c r="J28" s="35"/>
    </row>
    <row r="29" spans="1:10" x14ac:dyDescent="0.25">
      <c r="A29" s="45" t="s">
        <v>20</v>
      </c>
      <c r="B29" s="46"/>
      <c r="C29" s="46"/>
      <c r="D29" s="46"/>
      <c r="E29" s="46"/>
      <c r="F29" s="46"/>
      <c r="G29" s="46"/>
      <c r="H29" s="46"/>
      <c r="I29" s="46"/>
    </row>
    <row r="35" spans="3:7" x14ac:dyDescent="0.25">
      <c r="C35" s="53"/>
      <c r="G35" s="52"/>
    </row>
    <row r="36" spans="3:7" x14ac:dyDescent="0.25">
      <c r="G36" s="52"/>
    </row>
  </sheetData>
  <mergeCells count="4">
    <mergeCell ref="A11:I11"/>
    <mergeCell ref="A19:I19"/>
    <mergeCell ref="A28:I28"/>
    <mergeCell ref="A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New England Home Mortgage Loans by State: Action Taken</dc:title>
  <dc:creator>BOSFederalReserveBankofBoston@bos.frb.org</dc:creator>
  <cp:lastModifiedBy>Higgins, Amy</cp:lastModifiedBy>
  <dcterms:created xsi:type="dcterms:W3CDTF">2014-05-06T12:50:04Z</dcterms:created>
  <dcterms:modified xsi:type="dcterms:W3CDTF">2015-10-01T15:41:42Z</dcterms:modified>
</cp:coreProperties>
</file>