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510" yWindow="0" windowWidth="19050" windowHeight="9780"/>
  </bookViews>
  <sheets>
    <sheet name="2006-2014" sheetId="1" r:id="rId1"/>
  </sheets>
  <calcPr calcId="145621"/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AB27" i="1"/>
  <c r="AB26" i="1"/>
  <c r="AB25" i="1"/>
  <c r="AB24" i="1"/>
  <c r="AB23" i="1"/>
  <c r="AB22" i="1"/>
  <c r="AB21" i="1"/>
  <c r="S27" i="1"/>
  <c r="S26" i="1"/>
  <c r="S25" i="1"/>
  <c r="S24" i="1"/>
  <c r="S23" i="1"/>
  <c r="S22" i="1"/>
  <c r="S21" i="1"/>
  <c r="J19" i="1"/>
  <c r="J18" i="1"/>
  <c r="J17" i="1"/>
  <c r="J16" i="1"/>
  <c r="J15" i="1"/>
  <c r="J14" i="1"/>
  <c r="J13" i="1"/>
  <c r="AB19" i="1"/>
  <c r="AB18" i="1"/>
  <c r="AB17" i="1"/>
  <c r="AB16" i="1"/>
  <c r="AB15" i="1"/>
  <c r="AB14" i="1"/>
  <c r="AB13" i="1"/>
  <c r="S19" i="1"/>
  <c r="S18" i="1"/>
  <c r="S17" i="1"/>
  <c r="S16" i="1"/>
  <c r="S15" i="1"/>
  <c r="S14" i="1"/>
  <c r="S13" i="1"/>
  <c r="J11" i="1"/>
  <c r="J10" i="1"/>
  <c r="J9" i="1"/>
  <c r="J8" i="1"/>
  <c r="J7" i="1"/>
  <c r="J6" i="1"/>
  <c r="J5" i="1"/>
  <c r="AB11" i="1"/>
  <c r="AB10" i="1"/>
  <c r="AB9" i="1"/>
  <c r="AB8" i="1"/>
  <c r="AB7" i="1"/>
  <c r="AB6" i="1"/>
  <c r="AB5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<sst xmlns="http://schemas.openxmlformats.org/spreadsheetml/2006/main" count="30" uniqueCount="18">
  <si>
    <t>Home Purchase</t>
  </si>
  <si>
    <t>Percent High APR loans</t>
  </si>
  <si>
    <t>Percent Conventional Loans</t>
  </si>
  <si>
    <t>Percent FHA loans</t>
  </si>
  <si>
    <t>All loans</t>
  </si>
  <si>
    <t>CT</t>
  </si>
  <si>
    <t>ME</t>
  </si>
  <si>
    <t>MA</t>
  </si>
  <si>
    <t>NH</t>
  </si>
  <si>
    <t>RI</t>
  </si>
  <si>
    <t>VT</t>
  </si>
  <si>
    <t xml:space="preserve">Total </t>
  </si>
  <si>
    <t>Total Purchase</t>
  </si>
  <si>
    <t>Refinance</t>
  </si>
  <si>
    <t>Total Refinance</t>
  </si>
  <si>
    <t>NOTE: Tables include only first-lien loans for owner-occupied homes. The data exclude  junior-lien loans, all loans for multi-family properties, and all loans for non-owner-occupied homes.</t>
  </si>
  <si>
    <t>Source: 2014 HMDA data compiled by the Federal Reserve Bank of Boston</t>
  </si>
  <si>
    <t xml:space="preserve"> New England Home Mortgage Loans by State and Loan Purpose: High APR, Conventional and FHA loans (as a percent of total originated loans), 2006-2014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</si>
</sst>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/>
    <xf numFmtId="0" fontId="0" fillId="0" borderId="0" xfId="0" applyBorder="1"/>
    <xf numFmtId="0" fontId="0" fillId="0" borderId="2" xfId="0" applyFont="1" applyBorder="1"/>
    <xf numFmtId="0" fontId="2" fillId="0" borderId="1" xfId="0" applyFont="1" applyBorder="1"/>
    <xf numFmtId="0" fontId="2" fillId="0" borderId="0" xfId="0" applyFont="1" applyBorder="1"/>
    <xf numFmtId="0" fontId="4" fillId="3" borderId="1" xfId="0" applyFont="1" applyFill="1" applyBorder="1" applyAlignment="1">
      <alignment horizontal="left"/>
    </xf>
    <xf numFmtId="164" fontId="0" fillId="3" borderId="1" xfId="1" applyNumberFormat="1" applyFont="1" applyFill="1" applyBorder="1"/>
    <xf numFmtId="164" fontId="0" fillId="3" borderId="0" xfId="1" applyNumberFormat="1" applyFont="1" applyFill="1" applyBorder="1"/>
    <xf numFmtId="164" fontId="0" fillId="3" borderId="5" xfId="1" applyNumberFormat="1" applyFont="1" applyFill="1" applyBorder="1"/>
    <xf numFmtId="0" fontId="4" fillId="0" borderId="1" xfId="0" applyFont="1" applyBorder="1" applyAlignment="1">
      <alignment horizontal="left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3" fillId="2" borderId="6" xfId="0" applyFont="1" applyFill="1" applyBorder="1" applyAlignment="1">
      <alignment horizontal="left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164" fontId="2" fillId="2" borderId="7" xfId="1" applyNumberFormat="1" applyFont="1" applyFill="1" applyBorder="1"/>
    <xf numFmtId="164" fontId="2" fillId="2" borderId="8" xfId="1" applyNumberFormat="1" applyFont="1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0" fontId="3" fillId="2" borderId="6" xfId="0" applyFont="1" applyFill="1" applyBorder="1" applyAlignment="1">
      <alignment horizontal="left" wrapText="1"/>
    </xf>
    <xf numFmtId="164" fontId="0" fillId="2" borderId="3" xfId="1" applyNumberFormat="1" applyFont="1" applyFill="1" applyBorder="1"/>
    <xf numFmtId="164" fontId="0" fillId="2" borderId="2" xfId="0" applyNumberFormat="1" applyFill="1" applyBorder="1" applyAlignment="1"/>
    <xf numFmtId="164" fontId="0" fillId="2" borderId="3" xfId="0" applyNumberFormat="1" applyFill="1" applyBorder="1" applyAlignment="1"/>
    <xf numFmtId="0" fontId="2" fillId="0" borderId="9" xfId="0" applyFont="1" applyBorder="1"/>
    <xf numFmtId="0" fontId="2" fillId="0" borderId="10" xfId="0" applyFont="1" applyBorder="1"/>
    <xf numFmtId="164" fontId="0" fillId="2" borderId="0" xfId="1" applyNumberFormat="1" applyFont="1" applyFill="1" applyBorder="1"/>
    <xf numFmtId="164" fontId="0" fillId="0" borderId="0" xfId="0" applyNumberFormat="1" applyBorder="1"/>
    <xf numFmtId="0" fontId="7" fillId="0" borderId="0" xfId="0" applyFont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workbookViewId="0">
      <selection activeCell="E31" sqref="E31"/>
    </sheetView>
  </sheetViews>
  <sheetFormatPr defaultRowHeight="15" x14ac:dyDescent="0.25"/>
  <cols>
    <col min="1" max="1" width="10.42578125" style="2" customWidth="1"/>
    <col min="2" max="24" width="7.140625" style="2" customWidth="1"/>
    <col min="25" max="25" width="9.140625" style="2"/>
    <col min="26" max="28" width="7.140625" style="2" customWidth="1"/>
    <col min="29" max="16384" width="9.140625" style="2"/>
  </cols>
  <sheetData>
    <row r="1" spans="1:28" ht="15.75" thickBot="1" x14ac:dyDescent="0.3">
      <c r="A1" s="1" t="s">
        <v>17</v>
      </c>
    </row>
    <row r="2" spans="1:28" ht="15.75" thickBot="1" x14ac:dyDescent="0.3">
      <c r="A2" s="3"/>
      <c r="B2" s="34" t="s">
        <v>1</v>
      </c>
      <c r="C2" s="35"/>
      <c r="D2" s="35"/>
      <c r="E2" s="35"/>
      <c r="F2" s="35"/>
      <c r="G2" s="35"/>
      <c r="H2" s="35"/>
      <c r="I2" s="35"/>
      <c r="J2" s="36"/>
      <c r="K2" s="34" t="s">
        <v>2</v>
      </c>
      <c r="L2" s="35"/>
      <c r="M2" s="35"/>
      <c r="N2" s="35"/>
      <c r="O2" s="35"/>
      <c r="P2" s="35"/>
      <c r="Q2" s="35"/>
      <c r="R2" s="35"/>
      <c r="S2" s="36"/>
      <c r="T2" s="34" t="s">
        <v>3</v>
      </c>
      <c r="U2" s="35"/>
      <c r="V2" s="35"/>
      <c r="W2" s="35"/>
      <c r="X2" s="35"/>
      <c r="Y2" s="35"/>
      <c r="Z2" s="35"/>
      <c r="AA2" s="35"/>
      <c r="AB2" s="36"/>
    </row>
    <row r="3" spans="1:28" ht="15.75" thickBot="1" x14ac:dyDescent="0.3">
      <c r="A3" s="32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24"/>
      <c r="Y3" s="24"/>
      <c r="Z3" s="29"/>
      <c r="AA3" s="29"/>
      <c r="AB3" s="29"/>
    </row>
    <row r="4" spans="1:28" s="5" customFormat="1" x14ac:dyDescent="0.25">
      <c r="A4" s="4"/>
      <c r="B4" s="4">
        <v>2006</v>
      </c>
      <c r="C4" s="5">
        <v>2007</v>
      </c>
      <c r="D4" s="5">
        <v>2008</v>
      </c>
      <c r="E4" s="5">
        <v>2009</v>
      </c>
      <c r="F4" s="5">
        <v>2010</v>
      </c>
      <c r="G4" s="5">
        <v>2011</v>
      </c>
      <c r="H4" s="27">
        <v>2012</v>
      </c>
      <c r="I4" s="27">
        <v>2013</v>
      </c>
      <c r="J4" s="28">
        <v>2014</v>
      </c>
      <c r="K4" s="4">
        <v>2006</v>
      </c>
      <c r="L4" s="5">
        <v>2007</v>
      </c>
      <c r="M4" s="5">
        <v>2008</v>
      </c>
      <c r="N4" s="5">
        <v>2009</v>
      </c>
      <c r="O4" s="5">
        <v>2010</v>
      </c>
      <c r="P4" s="27">
        <v>2011</v>
      </c>
      <c r="Q4" s="27">
        <v>2012</v>
      </c>
      <c r="R4" s="27">
        <v>2013</v>
      </c>
      <c r="S4" s="28">
        <v>2014</v>
      </c>
      <c r="T4" s="4">
        <v>2006</v>
      </c>
      <c r="U4" s="5">
        <v>2007</v>
      </c>
      <c r="V4" s="5">
        <v>2008</v>
      </c>
      <c r="W4" s="5">
        <v>2009</v>
      </c>
      <c r="X4" s="5">
        <v>2010</v>
      </c>
      <c r="Y4" s="5">
        <v>2011</v>
      </c>
      <c r="Z4" s="27">
        <v>2012</v>
      </c>
      <c r="AA4" s="27">
        <v>2013</v>
      </c>
      <c r="AB4" s="28">
        <v>2014</v>
      </c>
    </row>
    <row r="5" spans="1:28" x14ac:dyDescent="0.25">
      <c r="A5" s="6" t="s">
        <v>5</v>
      </c>
      <c r="B5" s="7">
        <v>0.23151045729441022</v>
      </c>
      <c r="C5" s="8">
        <v>0.14100700114076095</v>
      </c>
      <c r="D5" s="8">
        <v>6.3111588605940933E-2</v>
      </c>
      <c r="E5" s="8">
        <v>2.3046284061967407E-2</v>
      </c>
      <c r="F5" s="8">
        <v>8.4983120520548232E-3</v>
      </c>
      <c r="G5" s="8">
        <v>1.0727794856224777E-2</v>
      </c>
      <c r="H5" s="8">
        <v>8.9999999999999993E-3</v>
      </c>
      <c r="I5" s="8">
        <v>1.9E-2</v>
      </c>
      <c r="J5" s="9">
        <f>2363/48981</f>
        <v>4.8243196341438518E-2</v>
      </c>
      <c r="K5" s="7">
        <v>0.94632319876659909</v>
      </c>
      <c r="L5" s="8">
        <v>0.92532489319345967</v>
      </c>
      <c r="M5" s="8">
        <v>0.79447719155608465</v>
      </c>
      <c r="N5" s="8">
        <v>0.78423431186687353</v>
      </c>
      <c r="O5" s="8">
        <v>0.81502859394468641</v>
      </c>
      <c r="P5" s="8">
        <v>0.83688185509886526</v>
      </c>
      <c r="Q5" s="8">
        <v>0.84</v>
      </c>
      <c r="R5" s="8">
        <v>0.82599999999999996</v>
      </c>
      <c r="S5" s="9">
        <f>38872/48981</f>
        <v>0.79361385026847142</v>
      </c>
      <c r="T5" s="7">
        <v>4.9280974974074722E-2</v>
      </c>
      <c r="U5" s="8">
        <v>6.9452211063144476E-2</v>
      </c>
      <c r="V5" s="8">
        <v>0.19486628531606609</v>
      </c>
      <c r="W5" s="8">
        <v>0.19909614905880776</v>
      </c>
      <c r="X5" s="8">
        <v>0.16804932854815177</v>
      </c>
      <c r="Y5" s="8">
        <v>0.13789264614722888</v>
      </c>
      <c r="Z5" s="8">
        <v>0.13100000000000001</v>
      </c>
      <c r="AA5" s="8">
        <v>0.13600000000000001</v>
      </c>
      <c r="AB5" s="9">
        <f>7023/48981</f>
        <v>0.14338212776382678</v>
      </c>
    </row>
    <row r="6" spans="1:28" x14ac:dyDescent="0.25">
      <c r="A6" s="10" t="s">
        <v>6</v>
      </c>
      <c r="B6" s="11">
        <v>0.26806165043347963</v>
      </c>
      <c r="C6" s="12">
        <v>0.19410139476049398</v>
      </c>
      <c r="D6" s="12">
        <v>0.1114465203557151</v>
      </c>
      <c r="E6" s="12">
        <v>4.4362041898987709E-2</v>
      </c>
      <c r="F6" s="12">
        <v>3.1985257823554575E-2</v>
      </c>
      <c r="G6" s="12">
        <v>3.7998509862358337E-2</v>
      </c>
      <c r="H6" s="12">
        <v>2.9000000000000001E-2</v>
      </c>
      <c r="I6" s="12">
        <v>3.7999999999999999E-2</v>
      </c>
      <c r="J6" s="13">
        <f>1223/19311</f>
        <v>6.3331779814613437E-2</v>
      </c>
      <c r="K6" s="11">
        <v>0.9545916729102002</v>
      </c>
      <c r="L6" s="12">
        <v>0.93924969208748044</v>
      </c>
      <c r="M6" s="12">
        <v>0.80154197601370647</v>
      </c>
      <c r="N6" s="12">
        <v>0.77193742218372763</v>
      </c>
      <c r="O6" s="12">
        <v>0.78462601599262893</v>
      </c>
      <c r="P6" s="12">
        <v>0.7816948354966472</v>
      </c>
      <c r="Q6" s="12">
        <v>0.79400000000000004</v>
      </c>
      <c r="R6" s="12">
        <v>0.78800000000000003</v>
      </c>
      <c r="S6" s="13">
        <f>13991/19311</f>
        <v>0.72450934700429803</v>
      </c>
      <c r="T6" s="11">
        <v>2.7186128652467088E-2</v>
      </c>
      <c r="U6" s="12">
        <v>4.0910755301088515E-2</v>
      </c>
      <c r="V6" s="12">
        <v>0.15289222485110548</v>
      </c>
      <c r="W6" s="12">
        <v>0.15536187949981053</v>
      </c>
      <c r="X6" s="12">
        <v>0.14146566191714108</v>
      </c>
      <c r="Y6" s="12">
        <v>0.12552448923571624</v>
      </c>
      <c r="Z6" s="12">
        <v>0.111</v>
      </c>
      <c r="AA6" s="12">
        <v>8.5999999999999993E-2</v>
      </c>
      <c r="AB6" s="13">
        <f>1809/19311</f>
        <v>9.367717881000466E-2</v>
      </c>
    </row>
    <row r="7" spans="1:28" x14ac:dyDescent="0.25">
      <c r="A7" s="6" t="s">
        <v>7</v>
      </c>
      <c r="B7" s="7">
        <v>0.21886661732982726</v>
      </c>
      <c r="C7" s="8">
        <v>0.1155291591168378</v>
      </c>
      <c r="D7" s="8">
        <v>4.424327125404353E-2</v>
      </c>
      <c r="E7" s="8">
        <v>1.7943250065279834E-2</v>
      </c>
      <c r="F7" s="8">
        <v>5.7544426646122917E-3</v>
      </c>
      <c r="G7" s="8">
        <v>7.4540994740593973E-3</v>
      </c>
      <c r="H7" s="8">
        <v>6.0000000000000001E-3</v>
      </c>
      <c r="I7" s="8">
        <v>1.2999999999999999E-2</v>
      </c>
      <c r="J7" s="9">
        <f>3160/108085</f>
        <v>2.9236249248276818E-2</v>
      </c>
      <c r="K7" s="7">
        <v>0.98602822697045567</v>
      </c>
      <c r="L7" s="8">
        <v>0.97270652976310312</v>
      </c>
      <c r="M7" s="8">
        <v>0.86219025784366066</v>
      </c>
      <c r="N7" s="8">
        <v>0.85353381495343372</v>
      </c>
      <c r="O7" s="8">
        <v>0.86796255149639001</v>
      </c>
      <c r="P7" s="8">
        <v>0.88676279910416089</v>
      </c>
      <c r="Q7" s="8">
        <v>0.90200000000000002</v>
      </c>
      <c r="R7" s="8">
        <v>0.89500000000000002</v>
      </c>
      <c r="S7" s="9">
        <f>93248/108085</f>
        <v>0.86272840819725216</v>
      </c>
      <c r="T7" s="7">
        <v>1.1478688059960006E-2</v>
      </c>
      <c r="U7" s="8">
        <v>2.4045366082813234E-2</v>
      </c>
      <c r="V7" s="8">
        <v>0.12801105492917936</v>
      </c>
      <c r="W7" s="8">
        <v>0.13423274436417443</v>
      </c>
      <c r="X7" s="8">
        <v>0.11953738978480734</v>
      </c>
      <c r="Y7" s="8">
        <v>9.261494075450305E-2</v>
      </c>
      <c r="Z7" s="8">
        <v>7.4999999999999997E-2</v>
      </c>
      <c r="AA7" s="8">
        <v>7.5999999999999998E-2</v>
      </c>
      <c r="AB7" s="9">
        <f>9622/108085</f>
        <v>8.9022528565480874E-2</v>
      </c>
    </row>
    <row r="8" spans="1:28" x14ac:dyDescent="0.25">
      <c r="A8" s="10" t="s">
        <v>8</v>
      </c>
      <c r="B8" s="11">
        <v>0.2229024662287768</v>
      </c>
      <c r="C8" s="12">
        <v>0.14769279393173199</v>
      </c>
      <c r="D8" s="12">
        <v>8.4076630729853413E-2</v>
      </c>
      <c r="E8" s="12">
        <v>3.1705332708759644E-2</v>
      </c>
      <c r="F8" s="12">
        <v>1.4427235942514301E-2</v>
      </c>
      <c r="G8" s="12">
        <v>1.5067640604015853E-2</v>
      </c>
      <c r="H8" s="12">
        <v>1.2999999999999999E-2</v>
      </c>
      <c r="I8" s="12">
        <v>2.5000000000000001E-2</v>
      </c>
      <c r="J8" s="13">
        <f>1472/21453</f>
        <v>6.8615112105533019E-2</v>
      </c>
      <c r="K8" s="11">
        <v>0.97521378113768742</v>
      </c>
      <c r="L8" s="12">
        <v>0.96336915297092285</v>
      </c>
      <c r="M8" s="12">
        <v>0.82125959823159855</v>
      </c>
      <c r="N8" s="12">
        <v>0.77557259436404424</v>
      </c>
      <c r="O8" s="12">
        <v>0.78442863122645456</v>
      </c>
      <c r="P8" s="12">
        <v>0.78941334468865665</v>
      </c>
      <c r="Q8" s="12">
        <v>0.80500000000000005</v>
      </c>
      <c r="R8" s="12">
        <v>0.79500000000000004</v>
      </c>
      <c r="S8" s="13">
        <f>15844/21453</f>
        <v>0.73854472567939211</v>
      </c>
      <c r="T8" s="11">
        <v>1.4599082909902094E-2</v>
      </c>
      <c r="U8" s="12">
        <v>2.4620733249051834E-2</v>
      </c>
      <c r="V8" s="12">
        <v>0.14946094780113239</v>
      </c>
      <c r="W8" s="12">
        <v>0.18310692537166243</v>
      </c>
      <c r="X8" s="12">
        <v>0.17058741453885864</v>
      </c>
      <c r="Y8" s="12">
        <v>0.14373218906613383</v>
      </c>
      <c r="Z8" s="12">
        <v>0.127</v>
      </c>
      <c r="AA8" s="12">
        <v>0.122</v>
      </c>
      <c r="AB8" s="13">
        <f>2987/21453</f>
        <v>0.13923460588262715</v>
      </c>
    </row>
    <row r="9" spans="1:28" x14ac:dyDescent="0.25">
      <c r="A9" s="6" t="s">
        <v>9</v>
      </c>
      <c r="B9" s="7">
        <v>0.27627968022908961</v>
      </c>
      <c r="C9" s="8">
        <v>0.15105530104712042</v>
      </c>
      <c r="D9" s="8">
        <v>7.0223488168273437E-2</v>
      </c>
      <c r="E9" s="8">
        <v>3.1444624966152177E-2</v>
      </c>
      <c r="F9" s="8">
        <v>8.9215968424947584E-3</v>
      </c>
      <c r="G9" s="8">
        <v>1.2441831986284594E-2</v>
      </c>
      <c r="H9" s="8">
        <v>1.0999999999999999E-2</v>
      </c>
      <c r="I9" s="8">
        <v>2.5000000000000001E-2</v>
      </c>
      <c r="J9" s="9">
        <f>929/14032</f>
        <v>6.6205815279361466E-2</v>
      </c>
      <c r="K9" s="7">
        <v>0.97905977806944278</v>
      </c>
      <c r="L9" s="8">
        <v>0.96155104712041883</v>
      </c>
      <c r="M9" s="8">
        <v>0.77985319894829097</v>
      </c>
      <c r="N9" s="8">
        <v>0.75507717303005684</v>
      </c>
      <c r="O9" s="8">
        <v>0.77342433088023677</v>
      </c>
      <c r="P9" s="8">
        <v>0.79162380602498161</v>
      </c>
      <c r="Q9" s="8">
        <v>0.80600000000000005</v>
      </c>
      <c r="R9" s="8">
        <v>0.79700000000000004</v>
      </c>
      <c r="S9" s="9">
        <f>10615/14032</f>
        <v>0.7564851767388826</v>
      </c>
      <c r="T9" s="7">
        <v>1.7629161197947739E-2</v>
      </c>
      <c r="U9" s="8">
        <v>3.5013089005235601E-2</v>
      </c>
      <c r="V9" s="8">
        <v>0.20634312007011393</v>
      </c>
      <c r="W9" s="8">
        <v>0.22376793934470621</v>
      </c>
      <c r="X9" s="8">
        <v>0.20647124121202154</v>
      </c>
      <c r="Y9" s="8">
        <v>0.1772226304188097</v>
      </c>
      <c r="Z9" s="8">
        <v>0.155</v>
      </c>
      <c r="AA9" s="8">
        <v>0.158</v>
      </c>
      <c r="AB9" s="9">
        <f>2443/14032</f>
        <v>0.17410205245153934</v>
      </c>
    </row>
    <row r="10" spans="1:28" x14ac:dyDescent="0.25">
      <c r="A10" s="10" t="s">
        <v>10</v>
      </c>
      <c r="B10" s="11">
        <v>0.21270881100556829</v>
      </c>
      <c r="C10" s="12">
        <v>0.15039370078740158</v>
      </c>
      <c r="D10" s="12">
        <v>8.3620344413295952E-2</v>
      </c>
      <c r="E10" s="12">
        <v>2.7315247895229187E-2</v>
      </c>
      <c r="F10" s="12">
        <v>2.453219851054509E-2</v>
      </c>
      <c r="G10" s="12">
        <v>2.8101687549793582E-2</v>
      </c>
      <c r="H10" s="12">
        <v>2.4E-2</v>
      </c>
      <c r="I10" s="12">
        <v>3.3000000000000002E-2</v>
      </c>
      <c r="J10" s="13">
        <f>493/8560</f>
        <v>5.759345794392523E-2</v>
      </c>
      <c r="K10" s="11">
        <v>0.97661316737635118</v>
      </c>
      <c r="L10" s="12">
        <v>0.97072297780959194</v>
      </c>
      <c r="M10" s="12">
        <v>0.89635562675210256</v>
      </c>
      <c r="N10" s="12">
        <v>0.88021515434985964</v>
      </c>
      <c r="O10" s="12">
        <v>0.88347205707491083</v>
      </c>
      <c r="P10" s="12">
        <v>0.88136452524081987</v>
      </c>
      <c r="Q10" s="12">
        <v>0.88900000000000001</v>
      </c>
      <c r="R10" s="12">
        <v>0.875</v>
      </c>
      <c r="S10" s="13">
        <f>7019/8560</f>
        <v>0.81997663551401867</v>
      </c>
      <c r="T10" s="11">
        <v>1.421552571241402E-2</v>
      </c>
      <c r="U10" s="12">
        <v>2.1975662133142448E-2</v>
      </c>
      <c r="V10" s="12">
        <v>8.4741690028033639E-2</v>
      </c>
      <c r="W10" s="12">
        <v>9.2422825070159031E-2</v>
      </c>
      <c r="X10" s="12">
        <v>8.0981287940421809E-2</v>
      </c>
      <c r="Y10" s="12">
        <v>6.0042007677265155E-2</v>
      </c>
      <c r="Z10" s="12">
        <v>4.7E-2</v>
      </c>
      <c r="AA10" s="12">
        <v>4.9000000000000002E-2</v>
      </c>
      <c r="AB10" s="13">
        <f>589/8560</f>
        <v>6.8808411214953277E-2</v>
      </c>
    </row>
    <row r="11" spans="1:28" s="5" customFormat="1" ht="15.75" thickBot="1" x14ac:dyDescent="0.3">
      <c r="A11" s="14" t="s">
        <v>11</v>
      </c>
      <c r="B11" s="15">
        <v>0.23109624413145541</v>
      </c>
      <c r="C11" s="16">
        <v>0.13624185062757921</v>
      </c>
      <c r="D11" s="17">
        <v>6.2059340096580026E-2</v>
      </c>
      <c r="E11" s="16">
        <v>2.3706752144695916E-2</v>
      </c>
      <c r="F11" s="16">
        <v>9.9708206510430528E-3</v>
      </c>
      <c r="G11" s="17">
        <v>1.2223130410757045E-2</v>
      </c>
      <c r="H11" s="17">
        <v>0.01</v>
      </c>
      <c r="I11" s="17">
        <v>1.9E-2</v>
      </c>
      <c r="J11" s="18">
        <f>9649/220422</f>
        <v>4.3775122265472595E-2</v>
      </c>
      <c r="K11" s="15">
        <v>0.9712042253521127</v>
      </c>
      <c r="L11" s="16">
        <v>0.95546240580403696</v>
      </c>
      <c r="M11" s="17">
        <v>0.83231932718558299</v>
      </c>
      <c r="N11" s="16">
        <v>0.81948458131688329</v>
      </c>
      <c r="O11" s="16">
        <v>0.83760216401407195</v>
      </c>
      <c r="P11" s="17">
        <v>0.85334545956898145</v>
      </c>
      <c r="Q11" s="17">
        <v>0.86599999999999999</v>
      </c>
      <c r="R11" s="17">
        <v>0.85399999999999998</v>
      </c>
      <c r="S11" s="18">
        <f>179589/220422</f>
        <v>0.81475079620001634</v>
      </c>
      <c r="T11" s="15">
        <v>2.3403755868544603E-2</v>
      </c>
      <c r="U11" s="16">
        <v>3.8295773108474165E-2</v>
      </c>
      <c r="V11" s="17">
        <v>0.15202158083979184</v>
      </c>
      <c r="W11" s="16">
        <v>0.1586329279178996</v>
      </c>
      <c r="X11" s="16">
        <v>0.14022298248755161</v>
      </c>
      <c r="Y11" s="17">
        <v>0.11349926321606189</v>
      </c>
      <c r="Z11" s="17">
        <v>9.8000000000000004E-2</v>
      </c>
      <c r="AA11" s="17">
        <v>9.9000000000000005E-2</v>
      </c>
      <c r="AB11" s="18">
        <f>24473/220422</f>
        <v>0.1110279373202312</v>
      </c>
    </row>
    <row r="12" spans="1:28" ht="15.75" thickBot="1" x14ac:dyDescent="0.3">
      <c r="A12" s="19" t="s">
        <v>0</v>
      </c>
      <c r="B12" s="20"/>
      <c r="C12" s="21"/>
      <c r="D12" s="21"/>
      <c r="E12" s="21"/>
      <c r="F12" s="21"/>
      <c r="G12" s="21"/>
      <c r="H12" s="21"/>
      <c r="I12" s="21"/>
      <c r="J12" s="22"/>
      <c r="K12" s="20"/>
      <c r="L12" s="21"/>
      <c r="M12" s="21"/>
      <c r="N12" s="21"/>
      <c r="O12" s="21"/>
      <c r="P12" s="21"/>
      <c r="Q12" s="21"/>
      <c r="R12" s="21"/>
      <c r="S12" s="22"/>
      <c r="T12" s="25"/>
      <c r="U12" s="26"/>
      <c r="V12" s="26"/>
      <c r="W12" s="26"/>
      <c r="X12" s="26"/>
      <c r="Y12" s="26"/>
      <c r="Z12" s="21"/>
      <c r="AA12" s="21"/>
      <c r="AB12" s="22"/>
    </row>
    <row r="13" spans="1:28" x14ac:dyDescent="0.25">
      <c r="A13" s="6" t="s">
        <v>5</v>
      </c>
      <c r="B13" s="7">
        <v>0.185571760557737</v>
      </c>
      <c r="C13" s="8">
        <v>9.371891603386788E-2</v>
      </c>
      <c r="D13" s="8">
        <v>5.0658736470832327E-2</v>
      </c>
      <c r="E13" s="8">
        <v>2.6109756998301203E-2</v>
      </c>
      <c r="F13" s="8">
        <v>9.8260309278350513E-3</v>
      </c>
      <c r="G13" s="8">
        <v>1.3137737338099439E-2</v>
      </c>
      <c r="H13" s="8">
        <v>1.2E-2</v>
      </c>
      <c r="I13" s="8">
        <v>0.04</v>
      </c>
      <c r="J13" s="9">
        <f>1935/27008</f>
        <v>7.1645438388625596E-2</v>
      </c>
      <c r="K13" s="7">
        <v>0.9056615113390496</v>
      </c>
      <c r="L13" s="8">
        <v>0.8876246391227347</v>
      </c>
      <c r="M13" s="8">
        <v>0.7173138766900653</v>
      </c>
      <c r="N13" s="8">
        <v>0.54638451879754779</v>
      </c>
      <c r="O13" s="8">
        <v>0.57248711340206182</v>
      </c>
      <c r="P13" s="8">
        <v>0.61078872847128729</v>
      </c>
      <c r="Q13" s="8">
        <v>0.64700000000000002</v>
      </c>
      <c r="R13" s="8">
        <v>0.7</v>
      </c>
      <c r="S13" s="9">
        <f>19725/27008</f>
        <v>0.73033915876777256</v>
      </c>
      <c r="T13" s="7">
        <v>8.5183107620802945E-2</v>
      </c>
      <c r="U13" s="8">
        <v>0.10162789005070477</v>
      </c>
      <c r="V13" s="8">
        <v>0.25934506725682077</v>
      </c>
      <c r="W13" s="8">
        <v>0.41059162419676493</v>
      </c>
      <c r="X13" s="8">
        <v>0.38510792525773196</v>
      </c>
      <c r="Y13" s="8">
        <v>0.33113597326029431</v>
      </c>
      <c r="Z13" s="8">
        <v>0.28899999999999998</v>
      </c>
      <c r="AA13" s="8">
        <v>0.23200000000000001</v>
      </c>
      <c r="AB13" s="9">
        <f>5203/27008</f>
        <v>0.19264662322274881</v>
      </c>
    </row>
    <row r="14" spans="1:28" x14ac:dyDescent="0.25">
      <c r="A14" s="10" t="s">
        <v>6</v>
      </c>
      <c r="B14" s="11">
        <v>0.21978171896316506</v>
      </c>
      <c r="C14" s="12">
        <v>0.14709276520195294</v>
      </c>
      <c r="D14" s="12">
        <v>7.99560546875E-2</v>
      </c>
      <c r="E14" s="12">
        <v>3.7981551817688551E-2</v>
      </c>
      <c r="F14" s="12">
        <v>3.9208545763534837E-2</v>
      </c>
      <c r="G14" s="12">
        <v>5.0979872881355935E-2</v>
      </c>
      <c r="H14" s="12">
        <v>4.4999999999999998E-2</v>
      </c>
      <c r="I14" s="12">
        <v>5.8999999999999997E-2</v>
      </c>
      <c r="J14" s="13">
        <f>847/10628</f>
        <v>7.9695144900263457E-2</v>
      </c>
      <c r="K14" s="11">
        <v>0.90204638472032739</v>
      </c>
      <c r="L14" s="12">
        <v>0.87767421216156238</v>
      </c>
      <c r="M14" s="12">
        <v>0.692626953125</v>
      </c>
      <c r="N14" s="12">
        <v>0.51633206728160608</v>
      </c>
      <c r="O14" s="12">
        <v>0.50764748725418796</v>
      </c>
      <c r="P14" s="12">
        <v>0.52886652542372881</v>
      </c>
      <c r="Q14" s="12">
        <v>0.55000000000000004</v>
      </c>
      <c r="R14" s="12">
        <v>0.60399999999999998</v>
      </c>
      <c r="S14" s="13">
        <f>6597/10628</f>
        <v>0.62071885585246522</v>
      </c>
      <c r="T14" s="11">
        <v>5.450204638472033E-2</v>
      </c>
      <c r="U14" s="12">
        <v>7.2170439414114509E-2</v>
      </c>
      <c r="V14" s="12">
        <v>0.1951904296875</v>
      </c>
      <c r="W14" s="12">
        <v>0.26001085187194789</v>
      </c>
      <c r="X14" s="12">
        <v>0.28101480941976209</v>
      </c>
      <c r="Y14" s="12">
        <v>0.24735169491525424</v>
      </c>
      <c r="Z14" s="12">
        <v>0.22700000000000001</v>
      </c>
      <c r="AA14" s="12">
        <v>0.127</v>
      </c>
      <c r="AB14" s="13">
        <f>1262/10628</f>
        <v>0.11874294316898758</v>
      </c>
    </row>
    <row r="15" spans="1:28" x14ac:dyDescent="0.25">
      <c r="A15" s="6" t="s">
        <v>7</v>
      </c>
      <c r="B15" s="7">
        <v>0.19015639613426166</v>
      </c>
      <c r="C15" s="8">
        <v>8.0748892382449616E-2</v>
      </c>
      <c r="D15" s="8">
        <v>4.6081241833889119E-2</v>
      </c>
      <c r="E15" s="8">
        <v>2.7610257991175509E-2</v>
      </c>
      <c r="F15" s="8">
        <v>8.0295184385416885E-3</v>
      </c>
      <c r="G15" s="8">
        <v>1.0537790697674418E-2</v>
      </c>
      <c r="H15" s="8">
        <v>0.01</v>
      </c>
      <c r="I15" s="8">
        <v>2.5999999999999999E-2</v>
      </c>
      <c r="J15" s="9">
        <f>2650/59960</f>
        <v>4.419613075383589E-2</v>
      </c>
      <c r="K15" s="7">
        <v>0.97948924451834152</v>
      </c>
      <c r="L15" s="8">
        <v>0.96889142966033059</v>
      </c>
      <c r="M15" s="8">
        <v>0.80054213225686932</v>
      </c>
      <c r="N15" s="8">
        <v>0.67253039440473206</v>
      </c>
      <c r="O15" s="8">
        <v>0.67814838885511231</v>
      </c>
      <c r="P15" s="8">
        <v>0.70841660610465118</v>
      </c>
      <c r="Q15" s="8">
        <v>0.76500000000000001</v>
      </c>
      <c r="R15" s="8">
        <v>0.81100000000000005</v>
      </c>
      <c r="S15" s="9">
        <f>48872/59960</f>
        <v>0.81507671781187463</v>
      </c>
      <c r="T15" s="7">
        <v>1.5016107243063494E-2</v>
      </c>
      <c r="U15" s="8">
        <v>2.4042049767360615E-2</v>
      </c>
      <c r="V15" s="8">
        <v>0.17841611575888766</v>
      </c>
      <c r="W15" s="8">
        <v>0.2931350070326198</v>
      </c>
      <c r="X15" s="8">
        <v>0.28715486697834336</v>
      </c>
      <c r="Y15" s="8">
        <v>0.24184683866279069</v>
      </c>
      <c r="Z15" s="8">
        <v>0.182</v>
      </c>
      <c r="AA15" s="8">
        <v>0.13700000000000001</v>
      </c>
      <c r="AB15" s="9">
        <f>7583/59960</f>
        <v>0.12646764509673114</v>
      </c>
    </row>
    <row r="16" spans="1:28" x14ac:dyDescent="0.25">
      <c r="A16" s="10" t="s">
        <v>8</v>
      </c>
      <c r="B16" s="11">
        <v>0.19089296274393849</v>
      </c>
      <c r="C16" s="12">
        <v>9.9085838239851259E-2</v>
      </c>
      <c r="D16" s="12">
        <v>7.8639630940886177E-2</v>
      </c>
      <c r="E16" s="12">
        <v>3.9169564328083453E-2</v>
      </c>
      <c r="F16" s="12">
        <v>2.3054122296629707E-2</v>
      </c>
      <c r="G16" s="12">
        <v>2.2941655991615233E-2</v>
      </c>
      <c r="H16" s="12">
        <v>2.5000000000000001E-2</v>
      </c>
      <c r="I16" s="12">
        <v>5.6000000000000001E-2</v>
      </c>
      <c r="J16" s="13">
        <f>1258/12169</f>
        <v>0.10337743446462322</v>
      </c>
      <c r="K16" s="11">
        <v>0.95387344766410409</v>
      </c>
      <c r="L16" s="12">
        <v>0.9418964982956306</v>
      </c>
      <c r="M16" s="12">
        <v>0.72138182598433642</v>
      </c>
      <c r="N16" s="12">
        <v>0.50736346901206786</v>
      </c>
      <c r="O16" s="12">
        <v>0.48885717422329567</v>
      </c>
      <c r="P16" s="12">
        <v>0.51123791778269478</v>
      </c>
      <c r="Q16" s="12">
        <v>0.55500000000000005</v>
      </c>
      <c r="R16" s="12">
        <v>0.63300000000000001</v>
      </c>
      <c r="S16" s="13">
        <f>7905/12169</f>
        <v>0.64960144629797023</v>
      </c>
      <c r="T16" s="11">
        <v>2.3772915434654051E-2</v>
      </c>
      <c r="U16" s="12">
        <v>3.0213820886272079E-2</v>
      </c>
      <c r="V16" s="12">
        <v>0.21220899045166827</v>
      </c>
      <c r="W16" s="12">
        <v>0.38341174064225814</v>
      </c>
      <c r="X16" s="12">
        <v>0.38522340542320782</v>
      </c>
      <c r="Y16" s="12">
        <v>0.33608943752183534</v>
      </c>
      <c r="Z16" s="12">
        <v>0.29699999999999999</v>
      </c>
      <c r="AA16" s="12">
        <v>0.219</v>
      </c>
      <c r="AB16" s="13">
        <f>2389/12169</f>
        <v>0.19631851425753966</v>
      </c>
    </row>
    <row r="17" spans="1:28" x14ac:dyDescent="0.25">
      <c r="A17" s="6" t="s">
        <v>9</v>
      </c>
      <c r="B17" s="7">
        <v>0.2621021220159151</v>
      </c>
      <c r="C17" s="8">
        <v>0.11703047330883942</v>
      </c>
      <c r="D17" s="8">
        <v>7.4831920491084475E-2</v>
      </c>
      <c r="E17" s="8">
        <v>4.30976430976431E-2</v>
      </c>
      <c r="F17" s="8">
        <v>1.2781594503914364E-2</v>
      </c>
      <c r="G17" s="8">
        <v>1.9227345558127114E-2</v>
      </c>
      <c r="H17" s="8">
        <v>2.5000000000000001E-2</v>
      </c>
      <c r="I17" s="8">
        <v>5.8999999999999997E-2</v>
      </c>
      <c r="J17" s="9">
        <f>799/7740</f>
        <v>0.10322997416020673</v>
      </c>
      <c r="K17" s="7">
        <v>0.96501989389920428</v>
      </c>
      <c r="L17" s="8">
        <v>0.9501837043440674</v>
      </c>
      <c r="M17" s="8">
        <v>0.65156387021338791</v>
      </c>
      <c r="N17" s="8">
        <v>0.44875420875420874</v>
      </c>
      <c r="O17" s="8">
        <v>0.46940405815625497</v>
      </c>
      <c r="P17" s="8">
        <v>0.5038276660138864</v>
      </c>
      <c r="Q17" s="8">
        <v>0.55200000000000005</v>
      </c>
      <c r="R17" s="8">
        <v>0.623</v>
      </c>
      <c r="S17" s="9">
        <f>5130/7740</f>
        <v>0.66279069767441856</v>
      </c>
      <c r="T17" s="7">
        <v>2.6773872679045092E-2</v>
      </c>
      <c r="U17" s="8">
        <v>4.1171385346877025E-2</v>
      </c>
      <c r="V17" s="8">
        <v>0.31657410114001755</v>
      </c>
      <c r="W17" s="8">
        <v>0.49333333333333335</v>
      </c>
      <c r="X17" s="8">
        <v>0.48282473238536505</v>
      </c>
      <c r="Y17" s="8">
        <v>0.42709631475876803</v>
      </c>
      <c r="Z17" s="8">
        <v>0.371</v>
      </c>
      <c r="AA17" s="8">
        <v>0.29799999999999999</v>
      </c>
      <c r="AB17" s="9">
        <f>1955/7740</f>
        <v>0.2525839793281654</v>
      </c>
    </row>
    <row r="18" spans="1:28" x14ac:dyDescent="0.25">
      <c r="A18" s="10" t="s">
        <v>10</v>
      </c>
      <c r="B18" s="11">
        <v>0.15668279659602871</v>
      </c>
      <c r="C18" s="12">
        <v>0.10491929285165258</v>
      </c>
      <c r="D18" s="12">
        <v>6.1565746136306054E-2</v>
      </c>
      <c r="E18" s="12">
        <v>3.4500514933058703E-2</v>
      </c>
      <c r="F18" s="12">
        <v>3.4090909090909088E-2</v>
      </c>
      <c r="G18" s="12">
        <v>3.6650774731823599E-2</v>
      </c>
      <c r="H18" s="12">
        <v>3.7999999999999999E-2</v>
      </c>
      <c r="I18" s="12">
        <v>4.9000000000000002E-2</v>
      </c>
      <c r="J18" s="13">
        <f>307/4264</f>
        <v>7.1998123827392124E-2</v>
      </c>
      <c r="K18" s="11">
        <v>0.95511430001668618</v>
      </c>
      <c r="L18" s="12">
        <v>0.95368946963873946</v>
      </c>
      <c r="M18" s="12">
        <v>0.83633139092982012</v>
      </c>
      <c r="N18" s="12">
        <v>0.64212152420185376</v>
      </c>
      <c r="O18" s="12">
        <v>0.67443181818181819</v>
      </c>
      <c r="P18" s="12">
        <v>0.69576877234803336</v>
      </c>
      <c r="Q18" s="12">
        <v>0.68899999999999995</v>
      </c>
      <c r="R18" s="12">
        <v>0.72199999999999998</v>
      </c>
      <c r="S18" s="13">
        <f>3108/4264</f>
        <v>0.72889305816135086</v>
      </c>
      <c r="T18" s="11">
        <v>2.3527448690138494E-2</v>
      </c>
      <c r="U18" s="12">
        <v>2.959262106072252E-2</v>
      </c>
      <c r="V18" s="12">
        <v>0.11527742589308336</v>
      </c>
      <c r="W18" s="12">
        <v>0.25077239958805353</v>
      </c>
      <c r="X18" s="12">
        <v>0.20568181818181819</v>
      </c>
      <c r="Y18" s="12">
        <v>0.12932061978545889</v>
      </c>
      <c r="Z18" s="12">
        <v>0.111</v>
      </c>
      <c r="AA18" s="12">
        <v>9.0999999999999998E-2</v>
      </c>
      <c r="AB18" s="13">
        <f>410/4264</f>
        <v>9.6153846153846159E-2</v>
      </c>
    </row>
    <row r="19" spans="1:28" s="5" customFormat="1" ht="30.75" thickBot="1" x14ac:dyDescent="0.3">
      <c r="A19" s="23" t="s">
        <v>12</v>
      </c>
      <c r="B19" s="15">
        <v>0.19517127691514613</v>
      </c>
      <c r="C19" s="16">
        <v>9.4613612653424162E-2</v>
      </c>
      <c r="D19" s="17">
        <v>5.5032258064516129E-2</v>
      </c>
      <c r="E19" s="16">
        <v>3.0444450544925467E-2</v>
      </c>
      <c r="F19" s="16">
        <v>1.364680855333795E-2</v>
      </c>
      <c r="G19" s="17">
        <v>1.7202403925676794E-2</v>
      </c>
      <c r="H19" s="17">
        <v>1.7000000000000001E-2</v>
      </c>
      <c r="I19" s="17">
        <v>3.7999999999999999E-2</v>
      </c>
      <c r="J19" s="18">
        <f>7796/121769</f>
        <v>6.4022862961837582E-2</v>
      </c>
      <c r="K19" s="15">
        <v>0.94791165090892615</v>
      </c>
      <c r="L19" s="16">
        <v>0.93403723489914092</v>
      </c>
      <c r="M19" s="17">
        <v>0.75531797235023046</v>
      </c>
      <c r="N19" s="16">
        <v>0.59703882651147044</v>
      </c>
      <c r="O19" s="16">
        <v>0.60718263644299952</v>
      </c>
      <c r="P19" s="17">
        <v>0.63846281082869272</v>
      </c>
      <c r="Q19" s="17">
        <v>0.68500000000000005</v>
      </c>
      <c r="R19" s="17">
        <v>0.73599999999999999</v>
      </c>
      <c r="S19" s="18">
        <f>91337/121769</f>
        <v>0.75008417577544362</v>
      </c>
      <c r="T19" s="15">
        <v>4.0067525081149059E-2</v>
      </c>
      <c r="U19" s="16">
        <v>5.2099451768972786E-2</v>
      </c>
      <c r="V19" s="17">
        <v>0.21057142857142858</v>
      </c>
      <c r="W19" s="16">
        <v>0.33961987902746132</v>
      </c>
      <c r="X19" s="16">
        <v>0.32942994471035653</v>
      </c>
      <c r="Y19" s="17">
        <v>0.27974858025031701</v>
      </c>
      <c r="Z19" s="17">
        <v>0.23</v>
      </c>
      <c r="AA19" s="17">
        <v>0.17499999999999999</v>
      </c>
      <c r="AB19" s="18">
        <f>18802/121769</f>
        <v>0.15440711511139946</v>
      </c>
    </row>
    <row r="20" spans="1:28" ht="15.75" thickBot="1" x14ac:dyDescent="0.3">
      <c r="A20" s="19" t="s">
        <v>13</v>
      </c>
      <c r="B20" s="20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1"/>
      <c r="N20" s="21"/>
      <c r="O20" s="21"/>
      <c r="P20" s="21"/>
      <c r="Q20" s="21"/>
      <c r="R20" s="21"/>
      <c r="S20" s="22"/>
      <c r="T20" s="25"/>
      <c r="U20" s="26"/>
      <c r="V20" s="26"/>
      <c r="W20" s="26"/>
      <c r="X20" s="26"/>
      <c r="Y20" s="26"/>
      <c r="Z20" s="21"/>
      <c r="AA20" s="21"/>
      <c r="AB20" s="22"/>
    </row>
    <row r="21" spans="1:28" x14ac:dyDescent="0.25">
      <c r="A21" s="6" t="s">
        <v>5</v>
      </c>
      <c r="B21" s="7">
        <v>0.28181021135299494</v>
      </c>
      <c r="C21" s="8">
        <v>0.18465604848816278</v>
      </c>
      <c r="D21" s="8">
        <v>6.7202476309430062E-2</v>
      </c>
      <c r="E21" s="8">
        <v>1.9439610398370364E-2</v>
      </c>
      <c r="F21" s="8">
        <v>6.9148775553341188E-3</v>
      </c>
      <c r="G21" s="8">
        <v>9.0501874028704639E-3</v>
      </c>
      <c r="H21" s="8">
        <v>7.0000000000000001E-3</v>
      </c>
      <c r="I21" s="8">
        <v>8.9999999999999993E-3</v>
      </c>
      <c r="J21" s="9">
        <f>362/20169</f>
        <v>1.7948336556100945E-2</v>
      </c>
      <c r="K21" s="7">
        <v>0.97951760031339186</v>
      </c>
      <c r="L21" s="8">
        <v>0.95470184792763235</v>
      </c>
      <c r="M21" s="8">
        <v>0.84080480056477236</v>
      </c>
      <c r="N21" s="8">
        <v>0.86289745976499788</v>
      </c>
      <c r="O21" s="8">
        <v>0.89944741371501047</v>
      </c>
      <c r="P21" s="8">
        <v>0.91887741109790655</v>
      </c>
      <c r="Q21" s="8">
        <v>0.89500000000000002</v>
      </c>
      <c r="R21" s="8">
        <v>0.88100000000000001</v>
      </c>
      <c r="S21" s="9">
        <f>17434/20169</f>
        <v>0.86439585502503846</v>
      </c>
      <c r="T21" s="7">
        <v>2.0072005521666946E-2</v>
      </c>
      <c r="U21" s="8">
        <v>4.4751293093626812E-2</v>
      </c>
      <c r="V21" s="8">
        <v>0.1575932010100736</v>
      </c>
      <c r="W21" s="8">
        <v>0.12935907294238266</v>
      </c>
      <c r="X21" s="8">
        <v>9.2490261799076004E-2</v>
      </c>
      <c r="Y21" s="8">
        <v>6.7574732608099458E-2</v>
      </c>
      <c r="Z21" s="8">
        <v>8.5000000000000006E-2</v>
      </c>
      <c r="AA21" s="8">
        <v>9.4E-2</v>
      </c>
      <c r="AB21" s="9">
        <f>1761/20169</f>
        <v>8.731221181020378E-2</v>
      </c>
    </row>
    <row r="22" spans="1:28" x14ac:dyDescent="0.25">
      <c r="A22" s="10" t="s">
        <v>6</v>
      </c>
      <c r="B22" s="11">
        <v>0.30557617139181636</v>
      </c>
      <c r="C22" s="12">
        <v>0.22207943210329845</v>
      </c>
      <c r="D22" s="12">
        <v>0.11308234965425717</v>
      </c>
      <c r="E22" s="12">
        <v>3.8930581613508444E-2</v>
      </c>
      <c r="F22" s="12">
        <v>2.5125873784034806E-2</v>
      </c>
      <c r="G22" s="12">
        <v>2.8478925595059656E-2</v>
      </c>
      <c r="H22" s="12">
        <v>2.1000000000000001E-2</v>
      </c>
      <c r="I22" s="12">
        <v>2.4E-2</v>
      </c>
      <c r="J22" s="13">
        <f>305/7663</f>
        <v>3.9801644264648307E-2</v>
      </c>
      <c r="K22" s="11">
        <v>0.98743258621542729</v>
      </c>
      <c r="L22" s="12">
        <v>0.97331864634967258</v>
      </c>
      <c r="M22" s="12">
        <v>0.83872319620032132</v>
      </c>
      <c r="N22" s="12">
        <v>0.84631019387116946</v>
      </c>
      <c r="O22" s="12">
        <v>0.88023659383096253</v>
      </c>
      <c r="P22" s="12">
        <v>0.88128784699322504</v>
      </c>
      <c r="Q22" s="12">
        <v>0.86799999999999999</v>
      </c>
      <c r="R22" s="12">
        <v>0.871</v>
      </c>
      <c r="S22" s="13">
        <f>6415/7663</f>
        <v>0.8371395015007177</v>
      </c>
      <c r="T22" s="11">
        <v>1.039038147543417E-2</v>
      </c>
      <c r="U22" s="12">
        <v>2.4845480692736063E-2</v>
      </c>
      <c r="V22" s="12">
        <v>0.14765663197597262</v>
      </c>
      <c r="W22" s="12">
        <v>0.12945590994371481</v>
      </c>
      <c r="X22" s="12">
        <v>9.5712958889377725E-2</v>
      </c>
      <c r="Y22" s="12">
        <v>7.8781701540859769E-2</v>
      </c>
      <c r="Z22" s="12">
        <v>7.5999999999999998E-2</v>
      </c>
      <c r="AA22" s="12">
        <v>7.0000000000000007E-2</v>
      </c>
      <c r="AB22" s="13">
        <f>524/7663</f>
        <v>6.8380529818608898E-2</v>
      </c>
    </row>
    <row r="23" spans="1:28" x14ac:dyDescent="0.25">
      <c r="A23" s="6" t="s">
        <v>7</v>
      </c>
      <c r="B23" s="7">
        <v>0.24580994830424444</v>
      </c>
      <c r="C23" s="8">
        <v>0.14306325170450193</v>
      </c>
      <c r="D23" s="8">
        <v>3.9150471412263764E-2</v>
      </c>
      <c r="E23" s="8">
        <v>1.4056940541361642E-2</v>
      </c>
      <c r="F23" s="8">
        <v>4.3040160313569309E-3</v>
      </c>
      <c r="G23" s="8">
        <v>5.2687288697905151E-3</v>
      </c>
      <c r="H23" s="8">
        <v>4.0000000000000001E-3</v>
      </c>
      <c r="I23" s="8">
        <v>6.0000000000000001E-3</v>
      </c>
      <c r="J23" s="9">
        <f>425/43055</f>
        <v>9.8710951109046569E-3</v>
      </c>
      <c r="K23" s="7">
        <v>0.99030584248678721</v>
      </c>
      <c r="L23" s="8">
        <v>0.97400474962334971</v>
      </c>
      <c r="M23" s="8">
        <v>0.89864284002987727</v>
      </c>
      <c r="N23" s="8">
        <v>0.90334246703396215</v>
      </c>
      <c r="O23" s="8">
        <v>0.92064982449949273</v>
      </c>
      <c r="P23" s="8">
        <v>0.94352902145407436</v>
      </c>
      <c r="Q23" s="8">
        <v>0.93500000000000005</v>
      </c>
      <c r="R23" s="8">
        <v>0.93100000000000005</v>
      </c>
      <c r="S23" s="9">
        <f>39478/43055</f>
        <v>0.91692021832539772</v>
      </c>
      <c r="T23" s="7">
        <v>9.2224457772172863E-3</v>
      </c>
      <c r="U23" s="8">
        <v>2.5522841602614848E-2</v>
      </c>
      <c r="V23" s="8">
        <v>9.9031807996392177E-2</v>
      </c>
      <c r="W23" s="8">
        <v>9.0686546584794428E-2</v>
      </c>
      <c r="X23" s="8">
        <v>7.3073748022862331E-2</v>
      </c>
      <c r="Y23" s="8">
        <v>4.4843438971215517E-2</v>
      </c>
      <c r="Z23" s="8">
        <v>4.9000000000000002E-2</v>
      </c>
      <c r="AA23" s="8">
        <v>4.9000000000000002E-2</v>
      </c>
      <c r="AB23" s="9">
        <f>1933/43055</f>
        <v>4.4896063175008709E-2</v>
      </c>
    </row>
    <row r="24" spans="1:28" x14ac:dyDescent="0.25">
      <c r="A24" s="10" t="s">
        <v>8</v>
      </c>
      <c r="B24" s="11">
        <v>0.25233116699632663</v>
      </c>
      <c r="C24" s="12">
        <v>0.17847143623041639</v>
      </c>
      <c r="D24" s="12">
        <v>7.7581178300602766E-2</v>
      </c>
      <c r="E24" s="12">
        <v>2.5493365663096922E-2</v>
      </c>
      <c r="F24" s="12">
        <v>9.1963835318769165E-3</v>
      </c>
      <c r="G24" s="12">
        <v>1.0573946177661348E-2</v>
      </c>
      <c r="H24" s="12">
        <v>8.0000000000000002E-3</v>
      </c>
      <c r="I24" s="12">
        <v>0.01</v>
      </c>
      <c r="J24" s="13">
        <f>179/8562</f>
        <v>2.0906330296659659E-2</v>
      </c>
      <c r="K24" s="11">
        <v>0.98987472920787412</v>
      </c>
      <c r="L24" s="12">
        <v>0.97605289807589202</v>
      </c>
      <c r="M24" s="12">
        <v>0.87167023138246158</v>
      </c>
      <c r="N24" s="12">
        <v>0.85687344244628549</v>
      </c>
      <c r="O24" s="12">
        <v>0.88211555624539206</v>
      </c>
      <c r="P24" s="12">
        <v>0.89535603715170275</v>
      </c>
      <c r="Q24" s="12">
        <v>0.88100000000000001</v>
      </c>
      <c r="R24" s="12">
        <v>0.87</v>
      </c>
      <c r="S24" s="13">
        <f>7258/8562</f>
        <v>0.84769913571595423</v>
      </c>
      <c r="T24" s="11">
        <v>8.5711594612414045E-3</v>
      </c>
      <c r="U24" s="12">
        <v>2.2755703818430929E-2</v>
      </c>
      <c r="V24" s="12">
        <v>0.11958001166634261</v>
      </c>
      <c r="W24" s="12">
        <v>0.12278574796255136</v>
      </c>
      <c r="X24" s="12">
        <v>9.9957316363354157E-2</v>
      </c>
      <c r="Y24" s="12">
        <v>7.0111931412241008E-2</v>
      </c>
      <c r="Z24" s="12">
        <v>7.5999999999999998E-2</v>
      </c>
      <c r="AA24" s="12">
        <v>7.8E-2</v>
      </c>
      <c r="AB24" s="13">
        <f>583/8562</f>
        <v>6.809156739079654E-2</v>
      </c>
    </row>
    <row r="25" spans="1:28" x14ac:dyDescent="0.25">
      <c r="A25" s="6" t="s">
        <v>9</v>
      </c>
      <c r="B25" s="7">
        <v>0.29225602930701128</v>
      </c>
      <c r="C25" s="8">
        <v>0.17325489633402683</v>
      </c>
      <c r="D25" s="8">
        <v>6.0242094398048229E-2</v>
      </c>
      <c r="E25" s="8">
        <v>2.5212851027799989E-2</v>
      </c>
      <c r="F25" s="8">
        <v>6.6346373827499425E-3</v>
      </c>
      <c r="G25" s="8">
        <v>9.1279314702991145E-3</v>
      </c>
      <c r="H25" s="8">
        <v>6.0000000000000001E-3</v>
      </c>
      <c r="I25" s="8">
        <v>7.0000000000000001E-3</v>
      </c>
      <c r="J25" s="9">
        <f>120/5769</f>
        <v>2.0800832033281331E-2</v>
      </c>
      <c r="K25" s="7">
        <v>0.98631321868321975</v>
      </c>
      <c r="L25" s="8">
        <v>0.96656862041753355</v>
      </c>
      <c r="M25" s="8">
        <v>0.84958243408088585</v>
      </c>
      <c r="N25" s="8">
        <v>0.8533327061479844</v>
      </c>
      <c r="O25" s="8">
        <v>0.87600091512239764</v>
      </c>
      <c r="P25" s="8">
        <v>0.89882039039460748</v>
      </c>
      <c r="Q25" s="8">
        <v>0.876</v>
      </c>
      <c r="R25" s="8">
        <v>0.877</v>
      </c>
      <c r="S25" s="9">
        <f>5011/5769</f>
        <v>0.86860807765643955</v>
      </c>
      <c r="T25" s="7">
        <v>1.3076218581459244E-2</v>
      </c>
      <c r="U25" s="8">
        <v>3.3144414950857307E-2</v>
      </c>
      <c r="V25" s="8">
        <v>0.14722717462700571</v>
      </c>
      <c r="W25" s="8">
        <v>0.13749470812361822</v>
      </c>
      <c r="X25" s="8">
        <v>0.11324639670555937</v>
      </c>
      <c r="Y25" s="8">
        <v>8.3766324954360344E-2</v>
      </c>
      <c r="Z25" s="8">
        <v>9.5000000000000001E-2</v>
      </c>
      <c r="AA25" s="8">
        <v>9.2999999999999999E-2</v>
      </c>
      <c r="AB25" s="9">
        <f>450/5769</f>
        <v>7.8003120124804995E-2</v>
      </c>
    </row>
    <row r="26" spans="1:28" x14ac:dyDescent="0.25">
      <c r="A26" s="10" t="s">
        <v>10</v>
      </c>
      <c r="B26" s="11">
        <v>0.26484530938123751</v>
      </c>
      <c r="C26" s="12">
        <v>0.18033424018655267</v>
      </c>
      <c r="D26" s="12">
        <v>8.7813855659261211E-2</v>
      </c>
      <c r="E26" s="12">
        <v>2.2589803727934822E-2</v>
      </c>
      <c r="F26" s="12">
        <v>1.9715808170515096E-2</v>
      </c>
      <c r="G26" s="12">
        <v>2.1774107047087848E-2</v>
      </c>
      <c r="H26" s="12">
        <v>1.9E-2</v>
      </c>
      <c r="I26" s="12">
        <v>2.3E-2</v>
      </c>
      <c r="J26" s="13">
        <f>143/3673</f>
        <v>3.8932752518377349E-2</v>
      </c>
      <c r="K26" s="11">
        <v>0.98914670658682635</v>
      </c>
      <c r="L26" s="12">
        <v>0.97836507319600985</v>
      </c>
      <c r="M26" s="12">
        <v>0.91652425397660053</v>
      </c>
      <c r="N26" s="12">
        <v>0.92828045920256763</v>
      </c>
      <c r="O26" s="12">
        <v>0.93774422735346363</v>
      </c>
      <c r="P26" s="12">
        <v>0.93532124852515286</v>
      </c>
      <c r="Q26" s="12">
        <v>0.93600000000000005</v>
      </c>
      <c r="R26" s="12">
        <v>0.93200000000000005</v>
      </c>
      <c r="S26" s="13">
        <f>3305/3673</f>
        <v>0.89980942009256737</v>
      </c>
      <c r="T26" s="11">
        <v>9.4810379241516973E-3</v>
      </c>
      <c r="U26" s="12">
        <v>1.9691669905428165E-2</v>
      </c>
      <c r="V26" s="12">
        <v>7.7560141974497177E-2</v>
      </c>
      <c r="W26" s="12">
        <v>6.1350450561659053E-2</v>
      </c>
      <c r="X26" s="12">
        <v>4.9733570159857902E-2</v>
      </c>
      <c r="Y26" s="12">
        <v>4.151024348385713E-2</v>
      </c>
      <c r="Z26" s="12">
        <v>3.3000000000000002E-2</v>
      </c>
      <c r="AA26" s="12">
        <v>3.5999999999999997E-2</v>
      </c>
      <c r="AB26" s="13">
        <f>176/3673</f>
        <v>4.791723386877212E-2</v>
      </c>
    </row>
    <row r="27" spans="1:28" s="5" customFormat="1" ht="30.75" thickBot="1" x14ac:dyDescent="0.3">
      <c r="A27" s="23" t="s">
        <v>14</v>
      </c>
      <c r="B27" s="15">
        <v>0.2649702778917824</v>
      </c>
      <c r="C27" s="16">
        <v>0.1680329952823526</v>
      </c>
      <c r="D27" s="17">
        <v>6.0200518626922384E-2</v>
      </c>
      <c r="E27" s="16">
        <v>1.9235149854893246E-2</v>
      </c>
      <c r="F27" s="16">
        <v>7.4359359109021491E-3</v>
      </c>
      <c r="G27" s="17">
        <v>9.038057147569372E-3</v>
      </c>
      <c r="H27" s="17">
        <v>7.0000000000000001E-3</v>
      </c>
      <c r="I27" s="17">
        <v>8.9999999999999993E-3</v>
      </c>
      <c r="J27" s="18">
        <f>1534/88891</f>
        <v>1.7257090144109078E-2</v>
      </c>
      <c r="K27" s="15">
        <v>0.98706966932775519</v>
      </c>
      <c r="L27" s="16">
        <v>0.96895392525212576</v>
      </c>
      <c r="M27" s="17">
        <v>0.87430999512182594</v>
      </c>
      <c r="N27" s="16">
        <v>0.88412464093104992</v>
      </c>
      <c r="O27" s="16">
        <v>0.90793777822237787</v>
      </c>
      <c r="P27" s="17">
        <v>0.92657815527975917</v>
      </c>
      <c r="Q27" s="17">
        <v>0.91400000000000003</v>
      </c>
      <c r="R27" s="17">
        <v>0.90600000000000003</v>
      </c>
      <c r="S27" s="18">
        <f>78901/88891</f>
        <v>0.88761516913973293</v>
      </c>
      <c r="T27" s="15">
        <v>1.2175693626185464E-2</v>
      </c>
      <c r="U27" s="16">
        <v>3.0311590722901776E-2</v>
      </c>
      <c r="V27" s="17">
        <v>0.1216269994094842</v>
      </c>
      <c r="W27" s="16">
        <v>0.10645895150387395</v>
      </c>
      <c r="X27" s="16">
        <v>8.268227212857833E-2</v>
      </c>
      <c r="Y27" s="17">
        <v>5.6648662021193258E-2</v>
      </c>
      <c r="Z27" s="17">
        <v>6.3E-2</v>
      </c>
      <c r="AA27" s="17">
        <v>6.6000000000000003E-2</v>
      </c>
      <c r="AB27" s="18">
        <f>5437/88891</f>
        <v>6.1164797336063267E-2</v>
      </c>
    </row>
    <row r="28" spans="1:28" x14ac:dyDescent="0.25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x14ac:dyDescent="0.25">
      <c r="A29" s="31" t="s">
        <v>16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3" spans="5:5" x14ac:dyDescent="0.25">
      <c r="E33" s="30"/>
    </row>
  </sheetData>
  <mergeCells count="6">
    <mergeCell ref="A29:AB29"/>
    <mergeCell ref="A3:W3"/>
    <mergeCell ref="B2:J2"/>
    <mergeCell ref="K2:S2"/>
    <mergeCell ref="T2:AB2"/>
    <mergeCell ref="A28:AB28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2006-2014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England Home Mortgage Loans by State and Loan Purpose: High APR, Conventional and FHA loans (as a percent of total originated loans), 2006-2013</dc:title>
  <dc:creator>BOSFederalReserveBankofBoston@bos.frb.org</dc:creator>
  <cp:lastModifiedBy>Higgins, Amy</cp:lastModifiedBy>
  <dcterms:created xsi:type="dcterms:W3CDTF">2011-12-07T20:34:36Z</dcterms:created>
  <dcterms:modified xsi:type="dcterms:W3CDTF">2015-10-07T16:35:26Z</dcterms:modified>
</cp:coreProperties>
</file>