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5480" windowHeight="7905" tabRatio="613"/>
  </bookViews>
  <sheets>
    <sheet name="Setup" sheetId="4" r:id="rId1"/>
    <sheet name="Pro Forma" sheetId="1" r:id="rId2"/>
    <sheet name="Construction Costs" sheetId="2" r:id="rId3"/>
    <sheet name="Amoritization Schedule" sheetId="3" r:id="rId4"/>
    <sheet name="Reference Slide (DO NOT REMOVE)" sheetId="5" r:id="rId5"/>
  </sheets>
  <definedNames>
    <definedName name="_xlnm.Print_Area" localSheetId="3">'Amoritization Schedule'!$A$1:$N$361</definedName>
    <definedName name="Reference">'Reference Slide (DO NOT REMOVE)'!$A$2:$A$3</definedName>
  </definedNames>
  <calcPr calcId="125725"/>
</workbook>
</file>

<file path=xl/calcChain.xml><?xml version="1.0" encoding="utf-8"?>
<calcChain xmlns="http://schemas.openxmlformats.org/spreadsheetml/2006/main">
  <c r="C30" i="1"/>
  <c r="B18"/>
  <c r="B29"/>
  <c r="L5"/>
  <c r="L6"/>
  <c r="L8"/>
  <c r="L10"/>
  <c r="L4"/>
  <c r="B22"/>
  <c r="G6"/>
  <c r="H6"/>
  <c r="G5"/>
  <c r="H5"/>
  <c r="F5"/>
  <c r="F22"/>
  <c r="G18"/>
  <c r="G17"/>
  <c r="G13"/>
  <c r="G14"/>
  <c r="G15"/>
  <c r="G12"/>
  <c r="F6" i="2"/>
  <c r="G6"/>
  <c r="H6"/>
  <c r="F4"/>
  <c r="G4"/>
  <c r="H4"/>
  <c r="B33"/>
  <c r="B10" i="1" s="1"/>
  <c r="B21" i="2"/>
  <c r="B22"/>
  <c r="B23"/>
  <c r="B24"/>
  <c r="B25"/>
  <c r="B26"/>
  <c r="B27"/>
  <c r="B28"/>
  <c r="B29"/>
  <c r="B20"/>
  <c r="B15"/>
  <c r="G5"/>
  <c r="H5"/>
  <c r="F5"/>
  <c r="F6" i="1"/>
  <c r="B62" i="4"/>
  <c r="B20" i="1" s="1"/>
  <c r="C29"/>
  <c r="D29" s="1"/>
  <c r="E29" s="1"/>
  <c r="F29" s="1"/>
  <c r="G29" s="1"/>
  <c r="H29" s="1"/>
  <c r="I29" s="1"/>
  <c r="J29" s="1"/>
  <c r="K29" s="1"/>
  <c r="B6"/>
  <c r="B11" i="2" s="1"/>
  <c r="B4" i="1"/>
  <c r="B4" i="2" s="1"/>
  <c r="B5" i="1"/>
  <c r="B5" i="2" s="1"/>
  <c r="B3" i="1"/>
  <c r="B3" i="2" s="1"/>
  <c r="A3" i="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G16" i="1"/>
  <c r="I5" i="2" l="1"/>
  <c r="I6"/>
  <c r="G7" l="1"/>
  <c r="G8" s="1"/>
  <c r="H7"/>
  <c r="H8" s="1"/>
  <c r="H7" i="1"/>
  <c r="G7" l="1"/>
  <c r="F7"/>
  <c r="B21"/>
  <c r="C34" s="1"/>
  <c r="D34" s="1"/>
  <c r="E34" s="1"/>
  <c r="F34" s="1"/>
  <c r="G34" s="1"/>
  <c r="H34" s="1"/>
  <c r="I34" s="1"/>
  <c r="J34" s="1"/>
  <c r="K34" s="1"/>
  <c r="B23"/>
  <c r="C35" s="1"/>
  <c r="D35" s="1"/>
  <c r="E35" s="1"/>
  <c r="F35" s="1"/>
  <c r="G35" s="1"/>
  <c r="H35" s="1"/>
  <c r="I35" s="1"/>
  <c r="J35" s="1"/>
  <c r="K35" s="1"/>
  <c r="B17" l="1"/>
  <c r="C31" s="1"/>
  <c r="C32" s="1"/>
  <c r="C33" s="1"/>
  <c r="C37" s="1"/>
  <c r="D31" l="1"/>
  <c r="D32" s="1"/>
  <c r="D33"/>
  <c r="D37" s="1"/>
  <c r="C39"/>
  <c r="C40" s="1"/>
  <c r="E31" l="1"/>
  <c r="E32" s="1"/>
  <c r="E33"/>
  <c r="F33" s="1"/>
  <c r="C42"/>
  <c r="G11"/>
  <c r="B2" i="3" s="1"/>
  <c r="C55" i="1"/>
  <c r="E37" l="1"/>
  <c r="F31"/>
  <c r="D2" i="3"/>
  <c r="C2"/>
  <c r="F37" i="1"/>
  <c r="G33"/>
  <c r="D55"/>
  <c r="C56"/>
  <c r="C57" s="1"/>
  <c r="D42"/>
  <c r="C44"/>
  <c r="G31" l="1"/>
  <c r="F32"/>
  <c r="E2" i="3"/>
  <c r="F2" s="1"/>
  <c r="B3" s="1"/>
  <c r="C3"/>
  <c r="D56" i="1"/>
  <c r="D57" s="1"/>
  <c r="E42"/>
  <c r="D44"/>
  <c r="E55"/>
  <c r="G37"/>
  <c r="H33"/>
  <c r="H31" l="1"/>
  <c r="G32"/>
  <c r="C4" i="3"/>
  <c r="D3"/>
  <c r="E3" s="1"/>
  <c r="F3" s="1"/>
  <c r="B4" s="1"/>
  <c r="D4" s="1"/>
  <c r="F55" i="1"/>
  <c r="H37"/>
  <c r="I33"/>
  <c r="E56"/>
  <c r="E57" s="1"/>
  <c r="F42"/>
  <c r="E44"/>
  <c r="H32" l="1"/>
  <c r="I31"/>
  <c r="C5" i="3"/>
  <c r="C6" s="1"/>
  <c r="C7" s="1"/>
  <c r="C8" s="1"/>
  <c r="C9" s="1"/>
  <c r="C10" s="1"/>
  <c r="C11" s="1"/>
  <c r="E4"/>
  <c r="F4" s="1"/>
  <c r="B5" s="1"/>
  <c r="D5" s="1"/>
  <c r="G55" i="1"/>
  <c r="G42"/>
  <c r="F44"/>
  <c r="I37"/>
  <c r="J33"/>
  <c r="F56"/>
  <c r="F57" s="1"/>
  <c r="I32" l="1"/>
  <c r="J31"/>
  <c r="C12" i="3"/>
  <c r="E5"/>
  <c r="J37" i="1"/>
  <c r="K33"/>
  <c r="K37" s="1"/>
  <c r="J55" s="1"/>
  <c r="G56"/>
  <c r="G57" s="1"/>
  <c r="H55"/>
  <c r="H42"/>
  <c r="G44"/>
  <c r="K31" l="1"/>
  <c r="K32" s="1"/>
  <c r="J32"/>
  <c r="F5" i="3"/>
  <c r="B6" s="1"/>
  <c r="D6" s="1"/>
  <c r="C13"/>
  <c r="I42" i="1"/>
  <c r="H44"/>
  <c r="H56"/>
  <c r="H57" s="1"/>
  <c r="I55"/>
  <c r="J56"/>
  <c r="J57" s="1"/>
  <c r="C14" i="3" l="1"/>
  <c r="E6"/>
  <c r="I56" i="1"/>
  <c r="I57" s="1"/>
  <c r="J42"/>
  <c r="J44" s="1"/>
  <c r="I44"/>
  <c r="C15" i="3" l="1"/>
  <c r="F6"/>
  <c r="B7" s="1"/>
  <c r="D7" s="1"/>
  <c r="E7" l="1"/>
  <c r="F7" s="1"/>
  <c r="B8" s="1"/>
  <c r="D8" s="1"/>
  <c r="C16"/>
  <c r="E8" l="1"/>
  <c r="F8" s="1"/>
  <c r="B9" s="1"/>
  <c r="D9" s="1"/>
  <c r="C17"/>
  <c r="E9" l="1"/>
  <c r="F9" s="1"/>
  <c r="B10" s="1"/>
  <c r="D10" s="1"/>
  <c r="C18"/>
  <c r="E10" l="1"/>
  <c r="F10" s="1"/>
  <c r="B11" s="1"/>
  <c r="D11" s="1"/>
  <c r="C19"/>
  <c r="E11" l="1"/>
  <c r="F11" s="1"/>
  <c r="B12" s="1"/>
  <c r="D12" s="1"/>
  <c r="C20"/>
  <c r="E12" l="1"/>
  <c r="F12" s="1"/>
  <c r="B13" s="1"/>
  <c r="D13" s="1"/>
  <c r="C21"/>
  <c r="C22" l="1"/>
  <c r="L2" l="1"/>
  <c r="E13"/>
  <c r="C23"/>
  <c r="C24" l="1"/>
  <c r="G13"/>
  <c r="J2" s="1"/>
  <c r="C46" i="1" s="1"/>
  <c r="F13" i="3"/>
  <c r="B14" s="1"/>
  <c r="D14" s="1"/>
  <c r="C64" i="1" l="1"/>
  <c r="C65" s="1"/>
  <c r="N2" i="3"/>
  <c r="Q2" s="1"/>
  <c r="E14"/>
  <c r="F14" s="1"/>
  <c r="B15" s="1"/>
  <c r="D15" s="1"/>
  <c r="N3"/>
  <c r="C25"/>
  <c r="P2" l="1"/>
  <c r="E15"/>
  <c r="F15" s="1"/>
  <c r="B16" s="1"/>
  <c r="D16" s="1"/>
  <c r="N4"/>
  <c r="C26"/>
  <c r="E16" l="1"/>
  <c r="F16" s="1"/>
  <c r="B17" s="1"/>
  <c r="D17" s="1"/>
  <c r="C27"/>
  <c r="N5"/>
  <c r="E17" l="1"/>
  <c r="N6"/>
  <c r="C28"/>
  <c r="C29" l="1"/>
  <c r="N7"/>
  <c r="F17"/>
  <c r="B18" s="1"/>
  <c r="D18" s="1"/>
  <c r="E18" l="1"/>
  <c r="F18" s="1"/>
  <c r="B19" s="1"/>
  <c r="D19" s="1"/>
  <c r="N8"/>
  <c r="C30"/>
  <c r="E19" l="1"/>
  <c r="F19" s="1"/>
  <c r="B20" s="1"/>
  <c r="D20" s="1"/>
  <c r="C31"/>
  <c r="N9"/>
  <c r="E20" l="1"/>
  <c r="F20" s="1"/>
  <c r="B21" s="1"/>
  <c r="D21" s="1"/>
  <c r="N10"/>
  <c r="C32"/>
  <c r="E21" l="1"/>
  <c r="F21" s="1"/>
  <c r="B22" s="1"/>
  <c r="D22" s="1"/>
  <c r="C33"/>
  <c r="N11"/>
  <c r="E22" l="1"/>
  <c r="F22" s="1"/>
  <c r="B23" s="1"/>
  <c r="D23" s="1"/>
  <c r="N12"/>
  <c r="C34"/>
  <c r="E23" l="1"/>
  <c r="F23" s="1"/>
  <c r="B24" s="1"/>
  <c r="D24" s="1"/>
  <c r="C35"/>
  <c r="N13"/>
  <c r="E24" l="1"/>
  <c r="F24" s="1"/>
  <c r="B25" s="1"/>
  <c r="D25" s="1"/>
  <c r="N14"/>
  <c r="C36"/>
  <c r="E25" l="1"/>
  <c r="G25" s="1"/>
  <c r="J3" s="1"/>
  <c r="D46" i="1" s="1"/>
  <c r="C37" i="3"/>
  <c r="N15"/>
  <c r="D64" i="1" l="1"/>
  <c r="D65" s="1"/>
  <c r="N16" i="3"/>
  <c r="C38"/>
  <c r="F25"/>
  <c r="B26" s="1"/>
  <c r="D26" s="1"/>
  <c r="L3"/>
  <c r="E26" l="1"/>
  <c r="F26" s="1"/>
  <c r="B27" s="1"/>
  <c r="D27" s="1"/>
  <c r="C39"/>
  <c r="N17"/>
  <c r="N18" l="1"/>
  <c r="C40"/>
  <c r="E27"/>
  <c r="F27" s="1"/>
  <c r="B28" s="1"/>
  <c r="D28" s="1"/>
  <c r="E28" l="1"/>
  <c r="F28" s="1"/>
  <c r="B29" s="1"/>
  <c r="D29" s="1"/>
  <c r="C41"/>
  <c r="N19"/>
  <c r="N20" l="1"/>
  <c r="C42"/>
  <c r="E29"/>
  <c r="F29" s="1"/>
  <c r="B30" s="1"/>
  <c r="D30" s="1"/>
  <c r="E30" l="1"/>
  <c r="F30" s="1"/>
  <c r="B31" s="1"/>
  <c r="D31" s="1"/>
  <c r="C43"/>
  <c r="N21"/>
  <c r="N22" l="1"/>
  <c r="C44"/>
  <c r="E31"/>
  <c r="F31" s="1"/>
  <c r="B32" s="1"/>
  <c r="D32" s="1"/>
  <c r="E32" l="1"/>
  <c r="F32" s="1"/>
  <c r="B33" s="1"/>
  <c r="D33" s="1"/>
  <c r="C45"/>
  <c r="N23"/>
  <c r="N24" l="1"/>
  <c r="C46"/>
  <c r="E33"/>
  <c r="F33" s="1"/>
  <c r="B34" s="1"/>
  <c r="D34" s="1"/>
  <c r="E34" l="1"/>
  <c r="F34" s="1"/>
  <c r="B35" s="1"/>
  <c r="D35" s="1"/>
  <c r="C47"/>
  <c r="N25"/>
  <c r="N26" l="1"/>
  <c r="C48"/>
  <c r="E35"/>
  <c r="F35" s="1"/>
  <c r="B36" s="1"/>
  <c r="D36" s="1"/>
  <c r="E36" l="1"/>
  <c r="F36" s="1"/>
  <c r="B37" s="1"/>
  <c r="D37" s="1"/>
  <c r="C49"/>
  <c r="N27"/>
  <c r="N28" l="1"/>
  <c r="C50"/>
  <c r="E37"/>
  <c r="G37" s="1"/>
  <c r="J4" s="1"/>
  <c r="E46" i="1" s="1"/>
  <c r="E64" l="1"/>
  <c r="E65" s="1"/>
  <c r="F37" i="3"/>
  <c r="B38" s="1"/>
  <c r="D38" s="1"/>
  <c r="E38" s="1"/>
  <c r="N29"/>
  <c r="L4"/>
  <c r="C51"/>
  <c r="F38" l="1"/>
  <c r="B39" s="1"/>
  <c r="D39" s="1"/>
  <c r="E39" s="1"/>
  <c r="F39" s="1"/>
  <c r="B40" s="1"/>
  <c r="D40" s="1"/>
  <c r="C52"/>
  <c r="N30"/>
  <c r="E40" l="1"/>
  <c r="F40" s="1"/>
  <c r="B41" s="1"/>
  <c r="D41" s="1"/>
  <c r="N31"/>
  <c r="C53"/>
  <c r="C54" l="1"/>
  <c r="N32"/>
  <c r="E41"/>
  <c r="F41" s="1"/>
  <c r="B42" s="1"/>
  <c r="D42" s="1"/>
  <c r="E42" l="1"/>
  <c r="F42" s="1"/>
  <c r="B43" s="1"/>
  <c r="D43" s="1"/>
  <c r="C55"/>
  <c r="C56" l="1"/>
  <c r="E43"/>
  <c r="F43" s="1"/>
  <c r="B44" s="1"/>
  <c r="D44" s="1"/>
  <c r="E44" l="1"/>
  <c r="F44" s="1"/>
  <c r="B45" s="1"/>
  <c r="D45" s="1"/>
  <c r="C57"/>
  <c r="C58" l="1"/>
  <c r="E45"/>
  <c r="F45" s="1"/>
  <c r="B46" s="1"/>
  <c r="D46" s="1"/>
  <c r="E46" l="1"/>
  <c r="F46" s="1"/>
  <c r="B47" s="1"/>
  <c r="D47" s="1"/>
  <c r="C59"/>
  <c r="C60" l="1"/>
  <c r="E47"/>
  <c r="F47" s="1"/>
  <c r="B48" s="1"/>
  <c r="D48" s="1"/>
  <c r="E48" l="1"/>
  <c r="F48" s="1"/>
  <c r="B49" s="1"/>
  <c r="D49" s="1"/>
  <c r="C61"/>
  <c r="C62" l="1"/>
  <c r="E49"/>
  <c r="G49" s="1"/>
  <c r="J5" s="1"/>
  <c r="F46" i="1" s="1"/>
  <c r="F49" i="3" l="1"/>
  <c r="B50" s="1"/>
  <c r="D50" s="1"/>
  <c r="E50" s="1"/>
  <c r="F50" s="1"/>
  <c r="B51" s="1"/>
  <c r="D51" s="1"/>
  <c r="F64" i="1"/>
  <c r="F65" s="1"/>
  <c r="C63" i="3"/>
  <c r="L5"/>
  <c r="C64" l="1"/>
  <c r="E51"/>
  <c r="F51" s="1"/>
  <c r="B52" s="1"/>
  <c r="D52" s="1"/>
  <c r="E52" l="1"/>
  <c r="F52" s="1"/>
  <c r="B53" s="1"/>
  <c r="D53" s="1"/>
  <c r="C65"/>
  <c r="C66" l="1"/>
  <c r="E53"/>
  <c r="F53" s="1"/>
  <c r="B54" s="1"/>
  <c r="D54" s="1"/>
  <c r="E54" l="1"/>
  <c r="F54" s="1"/>
  <c r="B55" s="1"/>
  <c r="D55" s="1"/>
  <c r="C67"/>
  <c r="C68" l="1"/>
  <c r="E55"/>
  <c r="F55" s="1"/>
  <c r="B56" s="1"/>
  <c r="D56" s="1"/>
  <c r="E56" l="1"/>
  <c r="F56" s="1"/>
  <c r="B57" s="1"/>
  <c r="D57" s="1"/>
  <c r="C69"/>
  <c r="C70" l="1"/>
  <c r="E57"/>
  <c r="F57" s="1"/>
  <c r="B58" s="1"/>
  <c r="D58" s="1"/>
  <c r="E58" l="1"/>
  <c r="F58" s="1"/>
  <c r="B59" s="1"/>
  <c r="D59" s="1"/>
  <c r="C71"/>
  <c r="C72" l="1"/>
  <c r="E59"/>
  <c r="F59" s="1"/>
  <c r="B60" s="1"/>
  <c r="D60" s="1"/>
  <c r="E60" l="1"/>
  <c r="F60" s="1"/>
  <c r="B61" s="1"/>
  <c r="D61" s="1"/>
  <c r="C73"/>
  <c r="C74" l="1"/>
  <c r="E61"/>
  <c r="G61" s="1"/>
  <c r="J6" s="1"/>
  <c r="G46" i="1" s="1"/>
  <c r="F61" i="3" l="1"/>
  <c r="B62" s="1"/>
  <c r="D62" s="1"/>
  <c r="E62" s="1"/>
  <c r="F62" s="1"/>
  <c r="B63" s="1"/>
  <c r="D63" s="1"/>
  <c r="G64" i="1"/>
  <c r="G65" s="1"/>
  <c r="C75" i="3"/>
  <c r="L6"/>
  <c r="C76" l="1"/>
  <c r="E63"/>
  <c r="F63" s="1"/>
  <c r="B64" s="1"/>
  <c r="D64" s="1"/>
  <c r="E64" l="1"/>
  <c r="F64" s="1"/>
  <c r="B65" s="1"/>
  <c r="D65" s="1"/>
  <c r="C77"/>
  <c r="C78" l="1"/>
  <c r="E65"/>
  <c r="F65" s="1"/>
  <c r="B66" s="1"/>
  <c r="D66" s="1"/>
  <c r="E66" l="1"/>
  <c r="F66" s="1"/>
  <c r="B67" s="1"/>
  <c r="D67" s="1"/>
  <c r="C79"/>
  <c r="C80" l="1"/>
  <c r="E67"/>
  <c r="F67" s="1"/>
  <c r="B68" s="1"/>
  <c r="D68" s="1"/>
  <c r="E68" l="1"/>
  <c r="F68" s="1"/>
  <c r="B69" s="1"/>
  <c r="D69" s="1"/>
  <c r="C81"/>
  <c r="C82" l="1"/>
  <c r="E69"/>
  <c r="F69" s="1"/>
  <c r="B70" s="1"/>
  <c r="D70" s="1"/>
  <c r="E70" l="1"/>
  <c r="F70" s="1"/>
  <c r="B71" s="1"/>
  <c r="D71" s="1"/>
  <c r="C83"/>
  <c r="C84" l="1"/>
  <c r="E71"/>
  <c r="F71" s="1"/>
  <c r="B72" s="1"/>
  <c r="D72" s="1"/>
  <c r="E72" l="1"/>
  <c r="F72" s="1"/>
  <c r="B73" s="1"/>
  <c r="D73" s="1"/>
  <c r="C85"/>
  <c r="E73" l="1"/>
  <c r="G73" s="1"/>
  <c r="J7" s="1"/>
  <c r="C86"/>
  <c r="L7" l="1"/>
  <c r="H46" i="1"/>
  <c r="F73" i="3"/>
  <c r="B74" s="1"/>
  <c r="D74" s="1"/>
  <c r="C87"/>
  <c r="H64" i="1" l="1"/>
  <c r="H65" s="1"/>
  <c r="C88" i="3"/>
  <c r="E74"/>
  <c r="F74" s="1"/>
  <c r="B75" s="1"/>
  <c r="D75" s="1"/>
  <c r="E75" l="1"/>
  <c r="F75" s="1"/>
  <c r="B76" s="1"/>
  <c r="D76" s="1"/>
  <c r="C89"/>
  <c r="E76" l="1"/>
  <c r="F76" s="1"/>
  <c r="B77" s="1"/>
  <c r="D77" s="1"/>
  <c r="C90"/>
  <c r="E77" l="1"/>
  <c r="C91"/>
  <c r="C92" l="1"/>
  <c r="F77"/>
  <c r="B78" s="1"/>
  <c r="D78" s="1"/>
  <c r="E78" l="1"/>
  <c r="F78" s="1"/>
  <c r="B79" s="1"/>
  <c r="D79" s="1"/>
  <c r="C93"/>
  <c r="E79" l="1"/>
  <c r="F79" s="1"/>
  <c r="B80" s="1"/>
  <c r="D80" s="1"/>
  <c r="C94"/>
  <c r="E80" l="1"/>
  <c r="F80" s="1"/>
  <c r="B81" s="1"/>
  <c r="D81" s="1"/>
  <c r="C95"/>
  <c r="E81" l="1"/>
  <c r="F81" s="1"/>
  <c r="B82" s="1"/>
  <c r="D82" s="1"/>
  <c r="C96"/>
  <c r="E82" l="1"/>
  <c r="F82" s="1"/>
  <c r="B83" s="1"/>
  <c r="D83" s="1"/>
  <c r="C97"/>
  <c r="E83" l="1"/>
  <c r="F83" s="1"/>
  <c r="B84" s="1"/>
  <c r="D84" s="1"/>
  <c r="C98"/>
  <c r="E84" l="1"/>
  <c r="F84" s="1"/>
  <c r="B85" s="1"/>
  <c r="D85" s="1"/>
  <c r="C99"/>
  <c r="E85" l="1"/>
  <c r="G85" s="1"/>
  <c r="J8" s="1"/>
  <c r="C100"/>
  <c r="L8" l="1"/>
  <c r="I46" i="1"/>
  <c r="C101" i="3"/>
  <c r="F85"/>
  <c r="B86" s="1"/>
  <c r="D86" s="1"/>
  <c r="I64" i="1" l="1"/>
  <c r="I65" s="1"/>
  <c r="E86" i="3"/>
  <c r="C102"/>
  <c r="C103" l="1"/>
  <c r="F86"/>
  <c r="B87" s="1"/>
  <c r="D87" s="1"/>
  <c r="E87" l="1"/>
  <c r="C104"/>
  <c r="C105" l="1"/>
  <c r="F87"/>
  <c r="B88" s="1"/>
  <c r="D88" s="1"/>
  <c r="E88" l="1"/>
  <c r="C106"/>
  <c r="C107" l="1"/>
  <c r="F88"/>
  <c r="B89" s="1"/>
  <c r="D89" s="1"/>
  <c r="E89" l="1"/>
  <c r="F89" s="1"/>
  <c r="B90" s="1"/>
  <c r="D90" s="1"/>
  <c r="C108"/>
  <c r="E90" l="1"/>
  <c r="F90" s="1"/>
  <c r="B91" s="1"/>
  <c r="D91" s="1"/>
  <c r="C109"/>
  <c r="E91" l="1"/>
  <c r="F91" s="1"/>
  <c r="B92" s="1"/>
  <c r="D92" s="1"/>
  <c r="C110"/>
  <c r="E92" l="1"/>
  <c r="F92" s="1"/>
  <c r="B93" s="1"/>
  <c r="D93" s="1"/>
  <c r="C111"/>
  <c r="E93" l="1"/>
  <c r="F93" s="1"/>
  <c r="B94" s="1"/>
  <c r="D94" s="1"/>
  <c r="C112"/>
  <c r="E94" l="1"/>
  <c r="F94" s="1"/>
  <c r="B95" s="1"/>
  <c r="D95" s="1"/>
  <c r="C113"/>
  <c r="E95" l="1"/>
  <c r="F95" s="1"/>
  <c r="B96" s="1"/>
  <c r="D96" s="1"/>
  <c r="C114"/>
  <c r="E96" l="1"/>
  <c r="F96" s="1"/>
  <c r="B97" s="1"/>
  <c r="D97" s="1"/>
  <c r="C115"/>
  <c r="E97" l="1"/>
  <c r="G97" s="1"/>
  <c r="J9" s="1"/>
  <c r="C116"/>
  <c r="L9" l="1"/>
  <c r="J46" i="1"/>
  <c r="C117" i="3"/>
  <c r="F97"/>
  <c r="B98" s="1"/>
  <c r="D98" s="1"/>
  <c r="J64" i="1" l="1"/>
  <c r="J65" s="1"/>
  <c r="E98" i="3"/>
  <c r="C118"/>
  <c r="C119" l="1"/>
  <c r="F98"/>
  <c r="B99" s="1"/>
  <c r="D99" s="1"/>
  <c r="E99" l="1"/>
  <c r="F99" s="1"/>
  <c r="B100" s="1"/>
  <c r="D100" s="1"/>
  <c r="C120"/>
  <c r="E100" l="1"/>
  <c r="F100" s="1"/>
  <c r="B101" s="1"/>
  <c r="D101" s="1"/>
  <c r="C121"/>
  <c r="E101" l="1"/>
  <c r="F101" s="1"/>
  <c r="B102" s="1"/>
  <c r="D102" s="1"/>
  <c r="C122"/>
  <c r="E102" l="1"/>
  <c r="F102" s="1"/>
  <c r="B103" s="1"/>
  <c r="D103" s="1"/>
  <c r="C123"/>
  <c r="E103" l="1"/>
  <c r="F103" s="1"/>
  <c r="B104" s="1"/>
  <c r="D104" s="1"/>
  <c r="C124"/>
  <c r="E104" l="1"/>
  <c r="F104" s="1"/>
  <c r="B105" s="1"/>
  <c r="D105" s="1"/>
  <c r="C125"/>
  <c r="E105" l="1"/>
  <c r="F105" s="1"/>
  <c r="B106" s="1"/>
  <c r="D106" s="1"/>
  <c r="C126"/>
  <c r="E106" l="1"/>
  <c r="F106" s="1"/>
  <c r="B107" s="1"/>
  <c r="D107" s="1"/>
  <c r="C127"/>
  <c r="E107" l="1"/>
  <c r="F107" s="1"/>
  <c r="B108" s="1"/>
  <c r="D108" s="1"/>
  <c r="C128"/>
  <c r="E108" l="1"/>
  <c r="F108" s="1"/>
  <c r="B109" s="1"/>
  <c r="D109" s="1"/>
  <c r="C129"/>
  <c r="E109" l="1"/>
  <c r="G109" s="1"/>
  <c r="J10" s="1"/>
  <c r="L10" s="1"/>
  <c r="C130"/>
  <c r="F109" l="1"/>
  <c r="B110" s="1"/>
  <c r="D110" s="1"/>
  <c r="E110" s="1"/>
  <c r="C131"/>
  <c r="C132" l="1"/>
  <c r="F110"/>
  <c r="B111" s="1"/>
  <c r="D111" s="1"/>
  <c r="E111" l="1"/>
  <c r="C133"/>
  <c r="C134" l="1"/>
  <c r="F111"/>
  <c r="B112" s="1"/>
  <c r="D112" s="1"/>
  <c r="E112" l="1"/>
  <c r="C135"/>
  <c r="C136" l="1"/>
  <c r="F112"/>
  <c r="B113" s="1"/>
  <c r="D113" s="1"/>
  <c r="E113" l="1"/>
  <c r="F113" s="1"/>
  <c r="B114" s="1"/>
  <c r="D114" s="1"/>
  <c r="C137"/>
  <c r="E114" l="1"/>
  <c r="F114" s="1"/>
  <c r="B115" s="1"/>
  <c r="D115" s="1"/>
  <c r="C138"/>
  <c r="E115" l="1"/>
  <c r="F115" s="1"/>
  <c r="B116" s="1"/>
  <c r="D116" s="1"/>
  <c r="C139"/>
  <c r="E116" l="1"/>
  <c r="F116" s="1"/>
  <c r="B117" s="1"/>
  <c r="D117" s="1"/>
  <c r="C140"/>
  <c r="E117" l="1"/>
  <c r="F117" s="1"/>
  <c r="B118" s="1"/>
  <c r="D118" s="1"/>
  <c r="C141"/>
  <c r="E118" l="1"/>
  <c r="F118" s="1"/>
  <c r="B119" s="1"/>
  <c r="D119" s="1"/>
  <c r="C142"/>
  <c r="E119" l="1"/>
  <c r="F119" s="1"/>
  <c r="B120" s="1"/>
  <c r="D120" s="1"/>
  <c r="C143"/>
  <c r="E120" l="1"/>
  <c r="F120" s="1"/>
  <c r="B121" s="1"/>
  <c r="D121" s="1"/>
  <c r="C144"/>
  <c r="E121" l="1"/>
  <c r="G121" s="1"/>
  <c r="J11" s="1"/>
  <c r="L11" s="1"/>
  <c r="C145"/>
  <c r="C146" l="1"/>
  <c r="F121"/>
  <c r="B122" s="1"/>
  <c r="D122" s="1"/>
  <c r="E122" l="1"/>
  <c r="F122" s="1"/>
  <c r="B123" s="1"/>
  <c r="D123" s="1"/>
  <c r="C147"/>
  <c r="E123" l="1"/>
  <c r="F123" s="1"/>
  <c r="B124" s="1"/>
  <c r="D124" s="1"/>
  <c r="C148"/>
  <c r="E124" l="1"/>
  <c r="F124" s="1"/>
  <c r="B125" s="1"/>
  <c r="D125" s="1"/>
  <c r="C149"/>
  <c r="E125" l="1"/>
  <c r="C150"/>
  <c r="C151" l="1"/>
  <c r="F125"/>
  <c r="B126" s="1"/>
  <c r="D126" s="1"/>
  <c r="E126" l="1"/>
  <c r="F126" s="1"/>
  <c r="B127" s="1"/>
  <c r="D127" s="1"/>
  <c r="C152"/>
  <c r="E127" l="1"/>
  <c r="F127" s="1"/>
  <c r="B128" s="1"/>
  <c r="D128" s="1"/>
  <c r="C153"/>
  <c r="E128" l="1"/>
  <c r="F128" s="1"/>
  <c r="B129" s="1"/>
  <c r="D129" s="1"/>
  <c r="C154"/>
  <c r="E129" l="1"/>
  <c r="F129" s="1"/>
  <c r="B130" s="1"/>
  <c r="D130" s="1"/>
  <c r="C155"/>
  <c r="E130" l="1"/>
  <c r="F130" s="1"/>
  <c r="B131" s="1"/>
  <c r="D131" s="1"/>
  <c r="C156"/>
  <c r="E131" l="1"/>
  <c r="F131" s="1"/>
  <c r="B132" s="1"/>
  <c r="D132" s="1"/>
  <c r="C157"/>
  <c r="E132" l="1"/>
  <c r="F132" s="1"/>
  <c r="B133" s="1"/>
  <c r="D133" s="1"/>
  <c r="C158"/>
  <c r="E133" l="1"/>
  <c r="G133" s="1"/>
  <c r="J12" s="1"/>
  <c r="L12" s="1"/>
  <c r="C159"/>
  <c r="C160" l="1"/>
  <c r="F133"/>
  <c r="B134" s="1"/>
  <c r="D134" s="1"/>
  <c r="E134" l="1"/>
  <c r="C161"/>
  <c r="C162" l="1"/>
  <c r="F134"/>
  <c r="B135" s="1"/>
  <c r="D135" s="1"/>
  <c r="E135" l="1"/>
  <c r="C163"/>
  <c r="C164" l="1"/>
  <c r="F135"/>
  <c r="B136" s="1"/>
  <c r="D136" s="1"/>
  <c r="E136" l="1"/>
  <c r="C165"/>
  <c r="C166" l="1"/>
  <c r="F136"/>
  <c r="B137" s="1"/>
  <c r="D137" s="1"/>
  <c r="E137" l="1"/>
  <c r="F137" s="1"/>
  <c r="B138" s="1"/>
  <c r="D138" s="1"/>
  <c r="C167"/>
  <c r="E138" l="1"/>
  <c r="F138" s="1"/>
  <c r="B139" s="1"/>
  <c r="D139" s="1"/>
  <c r="C168"/>
  <c r="E139" l="1"/>
  <c r="F139" s="1"/>
  <c r="B140" s="1"/>
  <c r="D140" s="1"/>
  <c r="C169"/>
  <c r="E140" l="1"/>
  <c r="F140" s="1"/>
  <c r="B141" s="1"/>
  <c r="D141" s="1"/>
  <c r="C170"/>
  <c r="E141" l="1"/>
  <c r="F141" s="1"/>
  <c r="B142" s="1"/>
  <c r="D142" s="1"/>
  <c r="C171"/>
  <c r="E142" l="1"/>
  <c r="F142" s="1"/>
  <c r="B143" s="1"/>
  <c r="D143" s="1"/>
  <c r="C172"/>
  <c r="E143" l="1"/>
  <c r="F143" s="1"/>
  <c r="B144" s="1"/>
  <c r="D144" s="1"/>
  <c r="C173"/>
  <c r="E144" l="1"/>
  <c r="F144" s="1"/>
  <c r="B145" s="1"/>
  <c r="D145" s="1"/>
  <c r="C174"/>
  <c r="E145" l="1"/>
  <c r="G145" s="1"/>
  <c r="J13" s="1"/>
  <c r="L13" s="1"/>
  <c r="C175"/>
  <c r="C176" l="1"/>
  <c r="F145"/>
  <c r="B146" s="1"/>
  <c r="D146" s="1"/>
  <c r="E146" l="1"/>
  <c r="C177"/>
  <c r="C178" l="1"/>
  <c r="F146"/>
  <c r="B147" s="1"/>
  <c r="D147" s="1"/>
  <c r="E147" l="1"/>
  <c r="C179"/>
  <c r="C180" l="1"/>
  <c r="F147"/>
  <c r="B148" s="1"/>
  <c r="D148" s="1"/>
  <c r="E148" l="1"/>
  <c r="C181"/>
  <c r="C182" l="1"/>
  <c r="F148"/>
  <c r="B149" s="1"/>
  <c r="D149" s="1"/>
  <c r="E149" l="1"/>
  <c r="F149" s="1"/>
  <c r="B150" s="1"/>
  <c r="D150" s="1"/>
  <c r="C183"/>
  <c r="E150" l="1"/>
  <c r="F150" s="1"/>
  <c r="B151" s="1"/>
  <c r="D151" s="1"/>
  <c r="C184"/>
  <c r="E151" l="1"/>
  <c r="F151" s="1"/>
  <c r="B152" s="1"/>
  <c r="D152" s="1"/>
  <c r="C185"/>
  <c r="E152" l="1"/>
  <c r="F152" s="1"/>
  <c r="B153" s="1"/>
  <c r="D153" s="1"/>
  <c r="C186"/>
  <c r="E153" l="1"/>
  <c r="F153" s="1"/>
  <c r="B154" s="1"/>
  <c r="D154" s="1"/>
  <c r="C187"/>
  <c r="C188" l="1"/>
  <c r="E154"/>
  <c r="F154" s="1"/>
  <c r="B155" s="1"/>
  <c r="D155" s="1"/>
  <c r="E155" l="1"/>
  <c r="F155" s="1"/>
  <c r="B156" s="1"/>
  <c r="D156" s="1"/>
  <c r="C189"/>
  <c r="E156" l="1"/>
  <c r="F156" s="1"/>
  <c r="B157" s="1"/>
  <c r="D157" s="1"/>
  <c r="C190"/>
  <c r="E157" l="1"/>
  <c r="G157" s="1"/>
  <c r="J14" s="1"/>
  <c r="L14" s="1"/>
  <c r="C191"/>
  <c r="C192" l="1"/>
  <c r="F157"/>
  <c r="B158" s="1"/>
  <c r="D158" s="1"/>
  <c r="C193" l="1"/>
  <c r="E158"/>
  <c r="C194" l="1"/>
  <c r="F158"/>
  <c r="B159" s="1"/>
  <c r="D159" s="1"/>
  <c r="E159" l="1"/>
  <c r="F159" s="1"/>
  <c r="B160" s="1"/>
  <c r="D160" s="1"/>
  <c r="C195"/>
  <c r="E160" l="1"/>
  <c r="F160" s="1"/>
  <c r="B161" s="1"/>
  <c r="D161" s="1"/>
  <c r="C196"/>
  <c r="E161" l="1"/>
  <c r="F161" s="1"/>
  <c r="B162" s="1"/>
  <c r="D162" s="1"/>
  <c r="C197"/>
  <c r="E162" l="1"/>
  <c r="F162" s="1"/>
  <c r="B163" s="1"/>
  <c r="D163" s="1"/>
  <c r="C198"/>
  <c r="E163" l="1"/>
  <c r="F163" s="1"/>
  <c r="B164" s="1"/>
  <c r="D164" s="1"/>
  <c r="C199"/>
  <c r="E164" l="1"/>
  <c r="F164" s="1"/>
  <c r="B165" s="1"/>
  <c r="D165" s="1"/>
  <c r="C200"/>
  <c r="E165" l="1"/>
  <c r="F165" s="1"/>
  <c r="B166" s="1"/>
  <c r="D166" s="1"/>
  <c r="C201"/>
  <c r="E166" l="1"/>
  <c r="F166" s="1"/>
  <c r="B167" s="1"/>
  <c r="D167" s="1"/>
  <c r="C202"/>
  <c r="E167" l="1"/>
  <c r="F167" s="1"/>
  <c r="B168" s="1"/>
  <c r="D168" s="1"/>
  <c r="C203"/>
  <c r="E168" l="1"/>
  <c r="F168" s="1"/>
  <c r="B169" s="1"/>
  <c r="D169" s="1"/>
  <c r="C204"/>
  <c r="E169" l="1"/>
  <c r="G169" s="1"/>
  <c r="J15" s="1"/>
  <c r="L15" s="1"/>
  <c r="C205"/>
  <c r="C206" l="1"/>
  <c r="F169"/>
  <c r="B170" s="1"/>
  <c r="D170" s="1"/>
  <c r="E170" l="1"/>
  <c r="F170" s="1"/>
  <c r="B171" s="1"/>
  <c r="D171" s="1"/>
  <c r="C207"/>
  <c r="E171" l="1"/>
  <c r="F171" s="1"/>
  <c r="B172" s="1"/>
  <c r="D172" s="1"/>
  <c r="C208"/>
  <c r="E172" l="1"/>
  <c r="F172" s="1"/>
  <c r="B173" s="1"/>
  <c r="D173" s="1"/>
  <c r="C209"/>
  <c r="E173" l="1"/>
  <c r="F173" s="1"/>
  <c r="B174" s="1"/>
  <c r="D174" s="1"/>
  <c r="C210"/>
  <c r="E174" l="1"/>
  <c r="F174" s="1"/>
  <c r="B175" s="1"/>
  <c r="D175" s="1"/>
  <c r="C211"/>
  <c r="E175" l="1"/>
  <c r="F175" s="1"/>
  <c r="B176" s="1"/>
  <c r="D176" s="1"/>
  <c r="C212"/>
  <c r="E176" l="1"/>
  <c r="F176" s="1"/>
  <c r="B177" s="1"/>
  <c r="D177" s="1"/>
  <c r="C213"/>
  <c r="E177" l="1"/>
  <c r="F177" s="1"/>
  <c r="B178" s="1"/>
  <c r="D178" s="1"/>
  <c r="C214"/>
  <c r="E178" l="1"/>
  <c r="F178" s="1"/>
  <c r="B179" s="1"/>
  <c r="D179" s="1"/>
  <c r="C215"/>
  <c r="E179" l="1"/>
  <c r="F179" s="1"/>
  <c r="B180" s="1"/>
  <c r="D180" s="1"/>
  <c r="C216"/>
  <c r="E180" l="1"/>
  <c r="F180" s="1"/>
  <c r="B181" s="1"/>
  <c r="D181" s="1"/>
  <c r="C217"/>
  <c r="E181" l="1"/>
  <c r="G181" s="1"/>
  <c r="J16" s="1"/>
  <c r="L16" s="1"/>
  <c r="C218"/>
  <c r="C219" l="1"/>
  <c r="F181"/>
  <c r="B182" s="1"/>
  <c r="D182" s="1"/>
  <c r="E182" l="1"/>
  <c r="C220"/>
  <c r="C221" l="1"/>
  <c r="F182"/>
  <c r="B183" s="1"/>
  <c r="D183" s="1"/>
  <c r="E183" l="1"/>
  <c r="F183" s="1"/>
  <c r="B184" s="1"/>
  <c r="D184" s="1"/>
  <c r="C222"/>
  <c r="E184" l="1"/>
  <c r="F184" s="1"/>
  <c r="B185" s="1"/>
  <c r="D185" s="1"/>
  <c r="C223"/>
  <c r="E185" l="1"/>
  <c r="F185" s="1"/>
  <c r="B186" s="1"/>
  <c r="D186" s="1"/>
  <c r="C224"/>
  <c r="E186" l="1"/>
  <c r="F186" s="1"/>
  <c r="B187" s="1"/>
  <c r="D187" s="1"/>
  <c r="C225"/>
  <c r="E187" l="1"/>
  <c r="F187" s="1"/>
  <c r="B188" s="1"/>
  <c r="D188" s="1"/>
  <c r="C226"/>
  <c r="E188" l="1"/>
  <c r="F188" s="1"/>
  <c r="B189" s="1"/>
  <c r="D189" s="1"/>
  <c r="C227"/>
  <c r="E189" l="1"/>
  <c r="F189" s="1"/>
  <c r="B190" s="1"/>
  <c r="D190" s="1"/>
  <c r="C228"/>
  <c r="E190" l="1"/>
  <c r="F190" s="1"/>
  <c r="B191" s="1"/>
  <c r="D191" s="1"/>
  <c r="C229"/>
  <c r="E191" l="1"/>
  <c r="F191" s="1"/>
  <c r="B192" s="1"/>
  <c r="D192" s="1"/>
  <c r="C230"/>
  <c r="E192" l="1"/>
  <c r="F192" s="1"/>
  <c r="B193" s="1"/>
  <c r="D193" s="1"/>
  <c r="C231"/>
  <c r="E193" l="1"/>
  <c r="G193" s="1"/>
  <c r="J17" s="1"/>
  <c r="L17" s="1"/>
  <c r="C232"/>
  <c r="C233" l="1"/>
  <c r="F193"/>
  <c r="B194" s="1"/>
  <c r="D194" s="1"/>
  <c r="E194" l="1"/>
  <c r="C234"/>
  <c r="C235" l="1"/>
  <c r="F194"/>
  <c r="B195" s="1"/>
  <c r="D195" s="1"/>
  <c r="E195" l="1"/>
  <c r="C236"/>
  <c r="C237" l="1"/>
  <c r="F195"/>
  <c r="B196" s="1"/>
  <c r="D196" s="1"/>
  <c r="E196" l="1"/>
  <c r="C238"/>
  <c r="C239" l="1"/>
  <c r="F196"/>
  <c r="B197" s="1"/>
  <c r="D197" s="1"/>
  <c r="E197" l="1"/>
  <c r="F197" s="1"/>
  <c r="B198" s="1"/>
  <c r="D198" s="1"/>
  <c r="C240"/>
  <c r="E198" l="1"/>
  <c r="F198" s="1"/>
  <c r="B199" s="1"/>
  <c r="D199" s="1"/>
  <c r="C241"/>
  <c r="E199" l="1"/>
  <c r="F199" s="1"/>
  <c r="B200" s="1"/>
  <c r="D200" s="1"/>
  <c r="C242"/>
  <c r="E200" l="1"/>
  <c r="F200" s="1"/>
  <c r="B201" s="1"/>
  <c r="D201" s="1"/>
  <c r="C243"/>
  <c r="E201" l="1"/>
  <c r="F201" s="1"/>
  <c r="B202" s="1"/>
  <c r="D202" s="1"/>
  <c r="C244"/>
  <c r="E202" l="1"/>
  <c r="F202" s="1"/>
  <c r="B203" s="1"/>
  <c r="D203" s="1"/>
  <c r="C245"/>
  <c r="E203" l="1"/>
  <c r="F203" s="1"/>
  <c r="B204" s="1"/>
  <c r="D204" s="1"/>
  <c r="C246"/>
  <c r="E204" l="1"/>
  <c r="F204" s="1"/>
  <c r="B205" s="1"/>
  <c r="D205" s="1"/>
  <c r="C247"/>
  <c r="E205" l="1"/>
  <c r="G205" s="1"/>
  <c r="J18" s="1"/>
  <c r="L18" s="1"/>
  <c r="C248"/>
  <c r="C249" l="1"/>
  <c r="F205"/>
  <c r="B206" s="1"/>
  <c r="D206" s="1"/>
  <c r="E206" l="1"/>
  <c r="C250"/>
  <c r="C251" l="1"/>
  <c r="F206"/>
  <c r="B207" s="1"/>
  <c r="D207" s="1"/>
  <c r="E207" l="1"/>
  <c r="C252"/>
  <c r="C253" l="1"/>
  <c r="F207"/>
  <c r="B208" s="1"/>
  <c r="D208" s="1"/>
  <c r="E208" l="1"/>
  <c r="C254"/>
  <c r="C255" l="1"/>
  <c r="F208"/>
  <c r="B209" s="1"/>
  <c r="D209" s="1"/>
  <c r="E209" l="1"/>
  <c r="F209" s="1"/>
  <c r="B210" s="1"/>
  <c r="D210" s="1"/>
  <c r="C256"/>
  <c r="E210" l="1"/>
  <c r="F210" s="1"/>
  <c r="B211" s="1"/>
  <c r="D211" s="1"/>
  <c r="C257"/>
  <c r="E211" l="1"/>
  <c r="F211" s="1"/>
  <c r="B212" s="1"/>
  <c r="D212" s="1"/>
  <c r="C258"/>
  <c r="E212" l="1"/>
  <c r="F212" s="1"/>
  <c r="B213" s="1"/>
  <c r="D213" s="1"/>
  <c r="C259"/>
  <c r="E213" l="1"/>
  <c r="F213" s="1"/>
  <c r="B214" s="1"/>
  <c r="D214" s="1"/>
  <c r="C260"/>
  <c r="E214" l="1"/>
  <c r="F214" s="1"/>
  <c r="B215" s="1"/>
  <c r="D215" s="1"/>
  <c r="C261"/>
  <c r="E215" l="1"/>
  <c r="F215" s="1"/>
  <c r="B216" s="1"/>
  <c r="D216" s="1"/>
  <c r="C262"/>
  <c r="E216" l="1"/>
  <c r="F216" s="1"/>
  <c r="B217" s="1"/>
  <c r="D217" s="1"/>
  <c r="C263"/>
  <c r="E217" l="1"/>
  <c r="G217" s="1"/>
  <c r="J19" s="1"/>
  <c r="L19" s="1"/>
  <c r="C264"/>
  <c r="C265" l="1"/>
  <c r="F217"/>
  <c r="B218" s="1"/>
  <c r="D218" s="1"/>
  <c r="E218" l="1"/>
  <c r="C266"/>
  <c r="C267" l="1"/>
  <c r="F218"/>
  <c r="B219" s="1"/>
  <c r="D219" s="1"/>
  <c r="E219" l="1"/>
  <c r="C268"/>
  <c r="C269" l="1"/>
  <c r="F219"/>
  <c r="B220" s="1"/>
  <c r="D220" s="1"/>
  <c r="E220" l="1"/>
  <c r="C270"/>
  <c r="C271" l="1"/>
  <c r="F220"/>
  <c r="B221" s="1"/>
  <c r="D221" s="1"/>
  <c r="E221" l="1"/>
  <c r="F221" s="1"/>
  <c r="B222" s="1"/>
  <c r="D222" s="1"/>
  <c r="C272"/>
  <c r="E222" l="1"/>
  <c r="F222" s="1"/>
  <c r="B223" s="1"/>
  <c r="D223" s="1"/>
  <c r="C273"/>
  <c r="E223" l="1"/>
  <c r="F223" s="1"/>
  <c r="B224" s="1"/>
  <c r="D224" s="1"/>
  <c r="C274"/>
  <c r="E224" l="1"/>
  <c r="F224" s="1"/>
  <c r="B225" s="1"/>
  <c r="D225" s="1"/>
  <c r="C275"/>
  <c r="E225" l="1"/>
  <c r="F225" s="1"/>
  <c r="B226" s="1"/>
  <c r="D226" s="1"/>
  <c r="C276"/>
  <c r="E226" l="1"/>
  <c r="F226" s="1"/>
  <c r="B227" s="1"/>
  <c r="D227" s="1"/>
  <c r="C277"/>
  <c r="E227" l="1"/>
  <c r="F227" s="1"/>
  <c r="B228" s="1"/>
  <c r="D228" s="1"/>
  <c r="C278"/>
  <c r="E228" l="1"/>
  <c r="F228" s="1"/>
  <c r="B229" s="1"/>
  <c r="D229" s="1"/>
  <c r="C279"/>
  <c r="E229" l="1"/>
  <c r="G229" s="1"/>
  <c r="J20" s="1"/>
  <c r="L20" s="1"/>
  <c r="C280"/>
  <c r="C281" l="1"/>
  <c r="F229"/>
  <c r="B230" s="1"/>
  <c r="D230" s="1"/>
  <c r="E230" l="1"/>
  <c r="C282"/>
  <c r="C283" l="1"/>
  <c r="F230"/>
  <c r="B231" s="1"/>
  <c r="D231" s="1"/>
  <c r="E231" l="1"/>
  <c r="C284"/>
  <c r="C285" l="1"/>
  <c r="F231"/>
  <c r="B232" s="1"/>
  <c r="D232" s="1"/>
  <c r="E232" l="1"/>
  <c r="C286"/>
  <c r="C287" l="1"/>
  <c r="F232"/>
  <c r="B233" s="1"/>
  <c r="D233" s="1"/>
  <c r="E233" l="1"/>
  <c r="F233" s="1"/>
  <c r="B234" s="1"/>
  <c r="D234" s="1"/>
  <c r="C288"/>
  <c r="E234" l="1"/>
  <c r="F234" s="1"/>
  <c r="B235" s="1"/>
  <c r="D235" s="1"/>
  <c r="C289"/>
  <c r="E235" l="1"/>
  <c r="F235" s="1"/>
  <c r="B236" s="1"/>
  <c r="D236" s="1"/>
  <c r="C290"/>
  <c r="E236" l="1"/>
  <c r="F236" s="1"/>
  <c r="B237" s="1"/>
  <c r="D237" s="1"/>
  <c r="C291"/>
  <c r="E237" l="1"/>
  <c r="F237" s="1"/>
  <c r="B238" s="1"/>
  <c r="D238" s="1"/>
  <c r="C292"/>
  <c r="E238" l="1"/>
  <c r="F238" s="1"/>
  <c r="B239" s="1"/>
  <c r="D239" s="1"/>
  <c r="C293"/>
  <c r="E239" l="1"/>
  <c r="F239" s="1"/>
  <c r="B240" s="1"/>
  <c r="D240" s="1"/>
  <c r="C294"/>
  <c r="E240" l="1"/>
  <c r="F240" s="1"/>
  <c r="B241" s="1"/>
  <c r="D241" s="1"/>
  <c r="C295"/>
  <c r="E241" l="1"/>
  <c r="G241" s="1"/>
  <c r="J21" s="1"/>
  <c r="L21" s="1"/>
  <c r="C296"/>
  <c r="C297" l="1"/>
  <c r="F241"/>
  <c r="B242" s="1"/>
  <c r="D242" s="1"/>
  <c r="E242" l="1"/>
  <c r="C298"/>
  <c r="C299" l="1"/>
  <c r="F242"/>
  <c r="B243" s="1"/>
  <c r="D243" s="1"/>
  <c r="E243" l="1"/>
  <c r="C300"/>
  <c r="C301" l="1"/>
  <c r="F243"/>
  <c r="B244" s="1"/>
  <c r="D244" s="1"/>
  <c r="E244" l="1"/>
  <c r="C302"/>
  <c r="C303" l="1"/>
  <c r="F244"/>
  <c r="B245" s="1"/>
  <c r="D245" s="1"/>
  <c r="E245" l="1"/>
  <c r="F245" s="1"/>
  <c r="B246" s="1"/>
  <c r="D246" s="1"/>
  <c r="C304"/>
  <c r="E246" l="1"/>
  <c r="F246" s="1"/>
  <c r="B247" s="1"/>
  <c r="D247" s="1"/>
  <c r="C305"/>
  <c r="E247" l="1"/>
  <c r="F247" s="1"/>
  <c r="B248" s="1"/>
  <c r="D248" s="1"/>
  <c r="C306"/>
  <c r="E248" l="1"/>
  <c r="F248" s="1"/>
  <c r="B249" s="1"/>
  <c r="D249" s="1"/>
  <c r="C307"/>
  <c r="E249" l="1"/>
  <c r="F249" s="1"/>
  <c r="B250" s="1"/>
  <c r="D250" s="1"/>
  <c r="C308"/>
  <c r="E250" l="1"/>
  <c r="F250" s="1"/>
  <c r="B251" s="1"/>
  <c r="D251" s="1"/>
  <c r="C309"/>
  <c r="E251" l="1"/>
  <c r="F251" s="1"/>
  <c r="B252" s="1"/>
  <c r="D252" s="1"/>
  <c r="C310"/>
  <c r="E252" l="1"/>
  <c r="F252" s="1"/>
  <c r="B253" s="1"/>
  <c r="D253" s="1"/>
  <c r="C311"/>
  <c r="E253" l="1"/>
  <c r="G253" s="1"/>
  <c r="J22" s="1"/>
  <c r="L22" s="1"/>
  <c r="C312"/>
  <c r="C313" l="1"/>
  <c r="F253"/>
  <c r="B254" s="1"/>
  <c r="D254" s="1"/>
  <c r="E254" l="1"/>
  <c r="F254" s="1"/>
  <c r="B255" s="1"/>
  <c r="D255" s="1"/>
  <c r="C314"/>
  <c r="C315" l="1"/>
  <c r="E255"/>
  <c r="F255" s="1"/>
  <c r="B256" s="1"/>
  <c r="D256" s="1"/>
  <c r="E256" l="1"/>
  <c r="C316"/>
  <c r="C317" l="1"/>
  <c r="F256"/>
  <c r="B257" s="1"/>
  <c r="D257" s="1"/>
  <c r="E257" l="1"/>
  <c r="C318"/>
  <c r="C319" l="1"/>
  <c r="F257"/>
  <c r="B258" s="1"/>
  <c r="D258" s="1"/>
  <c r="C320" l="1"/>
  <c r="E258"/>
  <c r="F258" s="1"/>
  <c r="B259" s="1"/>
  <c r="D259" s="1"/>
  <c r="E259" l="1"/>
  <c r="F259" s="1"/>
  <c r="B260" s="1"/>
  <c r="D260" s="1"/>
  <c r="C321"/>
  <c r="E260" l="1"/>
  <c r="F260" s="1"/>
  <c r="B261" s="1"/>
  <c r="D261" s="1"/>
  <c r="C322"/>
  <c r="E261" l="1"/>
  <c r="F261" s="1"/>
  <c r="B262" s="1"/>
  <c r="D262" s="1"/>
  <c r="C323"/>
  <c r="E262" l="1"/>
  <c r="F262" s="1"/>
  <c r="B263" s="1"/>
  <c r="D263" s="1"/>
  <c r="C324"/>
  <c r="E263" l="1"/>
  <c r="F263" s="1"/>
  <c r="B264" s="1"/>
  <c r="D264" s="1"/>
  <c r="C325"/>
  <c r="E264" l="1"/>
  <c r="F264" s="1"/>
  <c r="B265" s="1"/>
  <c r="D265" s="1"/>
  <c r="C326"/>
  <c r="E265" l="1"/>
  <c r="G265" s="1"/>
  <c r="J23" s="1"/>
  <c r="L23" s="1"/>
  <c r="C327"/>
  <c r="C328" l="1"/>
  <c r="F265"/>
  <c r="B266" s="1"/>
  <c r="D266" s="1"/>
  <c r="E266" l="1"/>
  <c r="C329"/>
  <c r="C330" l="1"/>
  <c r="F266"/>
  <c r="B267" s="1"/>
  <c r="D267" s="1"/>
  <c r="E267" l="1"/>
  <c r="C331"/>
  <c r="C332" l="1"/>
  <c r="F267"/>
  <c r="B268" s="1"/>
  <c r="D268" s="1"/>
  <c r="E268" l="1"/>
  <c r="C333"/>
  <c r="C334" l="1"/>
  <c r="F268"/>
  <c r="B269" s="1"/>
  <c r="D269" s="1"/>
  <c r="E269" l="1"/>
  <c r="F269" s="1"/>
  <c r="B270" s="1"/>
  <c r="D270" s="1"/>
  <c r="C335"/>
  <c r="E270" l="1"/>
  <c r="F270" s="1"/>
  <c r="B271" s="1"/>
  <c r="D271" s="1"/>
  <c r="C336"/>
  <c r="E271" l="1"/>
  <c r="F271" s="1"/>
  <c r="B272" s="1"/>
  <c r="D272" s="1"/>
  <c r="C337"/>
  <c r="E272" l="1"/>
  <c r="F272" s="1"/>
  <c r="B273" s="1"/>
  <c r="D273" s="1"/>
  <c r="C338"/>
  <c r="E273" l="1"/>
  <c r="F273" s="1"/>
  <c r="B274" s="1"/>
  <c r="D274" s="1"/>
  <c r="C339"/>
  <c r="E274" l="1"/>
  <c r="F274" s="1"/>
  <c r="B275" s="1"/>
  <c r="D275" s="1"/>
  <c r="C340"/>
  <c r="E275" l="1"/>
  <c r="F275" s="1"/>
  <c r="B276" s="1"/>
  <c r="D276" s="1"/>
  <c r="C341"/>
  <c r="E276" l="1"/>
  <c r="F276" s="1"/>
  <c r="B277" s="1"/>
  <c r="D277" s="1"/>
  <c r="C342"/>
  <c r="E277" l="1"/>
  <c r="G277" s="1"/>
  <c r="J24" s="1"/>
  <c r="L24" s="1"/>
  <c r="C343"/>
  <c r="C344" l="1"/>
  <c r="F277"/>
  <c r="B278" s="1"/>
  <c r="D278" s="1"/>
  <c r="E278" l="1"/>
  <c r="C345"/>
  <c r="C346" l="1"/>
  <c r="F278"/>
  <c r="B279" s="1"/>
  <c r="D279" s="1"/>
  <c r="E279" l="1"/>
  <c r="C347"/>
  <c r="C348" l="1"/>
  <c r="F279"/>
  <c r="B280" s="1"/>
  <c r="D280" s="1"/>
  <c r="C349" l="1"/>
  <c r="E280"/>
  <c r="F280" s="1"/>
  <c r="B281" s="1"/>
  <c r="D281" s="1"/>
  <c r="E281" l="1"/>
  <c r="F281" s="1"/>
  <c r="B282" s="1"/>
  <c r="D282" s="1"/>
  <c r="C350"/>
  <c r="E282" l="1"/>
  <c r="F282" s="1"/>
  <c r="B283" s="1"/>
  <c r="D283" s="1"/>
  <c r="C351"/>
  <c r="C352" l="1"/>
  <c r="E283"/>
  <c r="F283" s="1"/>
  <c r="B284" s="1"/>
  <c r="D284" s="1"/>
  <c r="E284" l="1"/>
  <c r="F284" s="1"/>
  <c r="B285" s="1"/>
  <c r="D285" s="1"/>
  <c r="C353"/>
  <c r="C354" l="1"/>
  <c r="E285"/>
  <c r="F285" s="1"/>
  <c r="B286" s="1"/>
  <c r="D286" s="1"/>
  <c r="E286" l="1"/>
  <c r="F286" s="1"/>
  <c r="B287" s="1"/>
  <c r="D287" s="1"/>
  <c r="C355"/>
  <c r="C356" l="1"/>
  <c r="E287"/>
  <c r="F287" s="1"/>
  <c r="B288" s="1"/>
  <c r="D288" s="1"/>
  <c r="E288" l="1"/>
  <c r="F288" s="1"/>
  <c r="B289" s="1"/>
  <c r="D289" s="1"/>
  <c r="C357"/>
  <c r="C358" l="1"/>
  <c r="E289"/>
  <c r="G289" s="1"/>
  <c r="J25" s="1"/>
  <c r="L25" s="1"/>
  <c r="F289" l="1"/>
  <c r="B290" s="1"/>
  <c r="D290" s="1"/>
  <c r="E290" s="1"/>
  <c r="C359"/>
  <c r="C360" l="1"/>
  <c r="F290"/>
  <c r="B291" s="1"/>
  <c r="D291" s="1"/>
  <c r="C361" l="1"/>
  <c r="E291"/>
  <c r="F291" s="1"/>
  <c r="B292" s="1"/>
  <c r="D292" s="1"/>
  <c r="E292" l="1"/>
  <c r="F292" s="1"/>
  <c r="B293" s="1"/>
  <c r="D293" s="1"/>
  <c r="E293" l="1"/>
  <c r="F293" s="1"/>
  <c r="B294" s="1"/>
  <c r="D294" s="1"/>
  <c r="E294" l="1"/>
  <c r="F294" s="1"/>
  <c r="B295" s="1"/>
  <c r="D295" s="1"/>
  <c r="E295" l="1"/>
  <c r="F295" s="1"/>
  <c r="B296" s="1"/>
  <c r="D296" s="1"/>
  <c r="E296" l="1"/>
  <c r="F296" s="1"/>
  <c r="B297" s="1"/>
  <c r="D297" s="1"/>
  <c r="E297" l="1"/>
  <c r="F297" s="1"/>
  <c r="B298" s="1"/>
  <c r="D298" s="1"/>
  <c r="E298" l="1"/>
  <c r="F298" s="1"/>
  <c r="B299" s="1"/>
  <c r="D299" s="1"/>
  <c r="E299" l="1"/>
  <c r="F299" s="1"/>
  <c r="B300" s="1"/>
  <c r="D300" s="1"/>
  <c r="E300" l="1"/>
  <c r="F300" s="1"/>
  <c r="B301" s="1"/>
  <c r="D301" s="1"/>
  <c r="E301" l="1"/>
  <c r="G301" s="1"/>
  <c r="J26" s="1"/>
  <c r="L26" s="1"/>
  <c r="F301" l="1"/>
  <c r="B302" s="1"/>
  <c r="D302" s="1"/>
  <c r="E302" s="1"/>
  <c r="F302" l="1"/>
  <c r="B303" s="1"/>
  <c r="D303" s="1"/>
  <c r="E303" l="1"/>
  <c r="F303" s="1"/>
  <c r="B304" s="1"/>
  <c r="D304" s="1"/>
  <c r="E304" l="1"/>
  <c r="F304" s="1"/>
  <c r="B305" s="1"/>
  <c r="D305" s="1"/>
  <c r="E305" l="1"/>
  <c r="F305" s="1"/>
  <c r="B306" s="1"/>
  <c r="D306" s="1"/>
  <c r="E306" l="1"/>
  <c r="F306" s="1"/>
  <c r="B307" s="1"/>
  <c r="D307" s="1"/>
  <c r="E307" l="1"/>
  <c r="F307" s="1"/>
  <c r="B308" s="1"/>
  <c r="D308" s="1"/>
  <c r="E308" l="1"/>
  <c r="F308" s="1"/>
  <c r="B309" s="1"/>
  <c r="D309" s="1"/>
  <c r="E309" l="1"/>
  <c r="F309" s="1"/>
  <c r="B310" s="1"/>
  <c r="D310" s="1"/>
  <c r="E310" l="1"/>
  <c r="F310" s="1"/>
  <c r="B311" s="1"/>
  <c r="D311" s="1"/>
  <c r="E311" l="1"/>
  <c r="F311" s="1"/>
  <c r="B312" s="1"/>
  <c r="D312" s="1"/>
  <c r="E312" l="1"/>
  <c r="F312" s="1"/>
  <c r="B313" s="1"/>
  <c r="D313" s="1"/>
  <c r="E313" l="1"/>
  <c r="G313" s="1"/>
  <c r="J27" s="1"/>
  <c r="L27" s="1"/>
  <c r="F313" l="1"/>
  <c r="B314" s="1"/>
  <c r="D314" s="1"/>
  <c r="E314" l="1"/>
  <c r="F314" l="1"/>
  <c r="B315" s="1"/>
  <c r="D315" s="1"/>
  <c r="E315" l="1"/>
  <c r="F315" l="1"/>
  <c r="B316" s="1"/>
  <c r="D316" s="1"/>
  <c r="E316" l="1"/>
  <c r="F316" l="1"/>
  <c r="B317" s="1"/>
  <c r="D317" s="1"/>
  <c r="E317" l="1"/>
  <c r="F317" s="1"/>
  <c r="B318" s="1"/>
  <c r="D318" s="1"/>
  <c r="E318" l="1"/>
  <c r="F318" s="1"/>
  <c r="B319" s="1"/>
  <c r="D319" s="1"/>
  <c r="E319" l="1"/>
  <c r="F319" s="1"/>
  <c r="B320" s="1"/>
  <c r="D320" s="1"/>
  <c r="E320" l="1"/>
  <c r="F320" s="1"/>
  <c r="B321" s="1"/>
  <c r="D321" s="1"/>
  <c r="E321" l="1"/>
  <c r="F321" s="1"/>
  <c r="B322" s="1"/>
  <c r="D322" s="1"/>
  <c r="E322" l="1"/>
  <c r="F322" s="1"/>
  <c r="B323" s="1"/>
  <c r="D323" s="1"/>
  <c r="E323" l="1"/>
  <c r="F323" s="1"/>
  <c r="B324" s="1"/>
  <c r="D324" s="1"/>
  <c r="E324" l="1"/>
  <c r="F324" s="1"/>
  <c r="B325" s="1"/>
  <c r="D325" s="1"/>
  <c r="E325" l="1"/>
  <c r="G325" s="1"/>
  <c r="J28" s="1"/>
  <c r="L28" s="1"/>
  <c r="F325" l="1"/>
  <c r="B326" s="1"/>
  <c r="D326" s="1"/>
  <c r="E326" s="1"/>
  <c r="F326" l="1"/>
  <c r="B327" s="1"/>
  <c r="D327" s="1"/>
  <c r="E327" s="1"/>
  <c r="F327" s="1"/>
  <c r="B328" s="1"/>
  <c r="D328" s="1"/>
  <c r="E328" l="1"/>
  <c r="F328" s="1"/>
  <c r="B329" s="1"/>
  <c r="D329" s="1"/>
  <c r="E329" l="1"/>
  <c r="F329" s="1"/>
  <c r="B330" s="1"/>
  <c r="D330" s="1"/>
  <c r="E330" l="1"/>
  <c r="F330" s="1"/>
  <c r="B331" s="1"/>
  <c r="D331" s="1"/>
  <c r="E331" l="1"/>
  <c r="F331" s="1"/>
  <c r="B332" s="1"/>
  <c r="D332" s="1"/>
  <c r="E332" l="1"/>
  <c r="F332" s="1"/>
  <c r="B333" s="1"/>
  <c r="D333" s="1"/>
  <c r="E333" l="1"/>
  <c r="F333" s="1"/>
  <c r="B334" s="1"/>
  <c r="D334" s="1"/>
  <c r="E334" l="1"/>
  <c r="F334" s="1"/>
  <c r="B335" s="1"/>
  <c r="D335" s="1"/>
  <c r="E335" l="1"/>
  <c r="F335" s="1"/>
  <c r="B336" s="1"/>
  <c r="D336" s="1"/>
  <c r="E336" l="1"/>
  <c r="F336" s="1"/>
  <c r="B337" s="1"/>
  <c r="D337" s="1"/>
  <c r="E337" l="1"/>
  <c r="G337" s="1"/>
  <c r="J29" s="1"/>
  <c r="L29" s="1"/>
  <c r="F337" l="1"/>
  <c r="B338" s="1"/>
  <c r="D338" s="1"/>
  <c r="E338" l="1"/>
  <c r="F338" l="1"/>
  <c r="B339" s="1"/>
  <c r="D339" s="1"/>
  <c r="E339" l="1"/>
  <c r="F339" s="1"/>
  <c r="B340" s="1"/>
  <c r="D340" s="1"/>
  <c r="E340" l="1"/>
  <c r="F340" s="1"/>
  <c r="B341" s="1"/>
  <c r="D341" s="1"/>
  <c r="E341" l="1"/>
  <c r="F341" s="1"/>
  <c r="B342" s="1"/>
  <c r="D342" s="1"/>
  <c r="E342" l="1"/>
  <c r="F342" s="1"/>
  <c r="B343" s="1"/>
  <c r="D343" s="1"/>
  <c r="E343" l="1"/>
  <c r="F343" s="1"/>
  <c r="B344" s="1"/>
  <c r="D344" s="1"/>
  <c r="E344" l="1"/>
  <c r="F344" s="1"/>
  <c r="B345" s="1"/>
  <c r="D345" s="1"/>
  <c r="E345" l="1"/>
  <c r="F345" s="1"/>
  <c r="B346" s="1"/>
  <c r="D346" s="1"/>
  <c r="E346" l="1"/>
  <c r="F346" s="1"/>
  <c r="B347" s="1"/>
  <c r="D347" s="1"/>
  <c r="E347" l="1"/>
  <c r="F347" s="1"/>
  <c r="B348" s="1"/>
  <c r="D348" s="1"/>
  <c r="E348" l="1"/>
  <c r="F348" s="1"/>
  <c r="B349" s="1"/>
  <c r="D349" s="1"/>
  <c r="E349" l="1"/>
  <c r="G349" s="1"/>
  <c r="J30" s="1"/>
  <c r="L30" s="1"/>
  <c r="F349" l="1"/>
  <c r="B350" s="1"/>
  <c r="D350" s="1"/>
  <c r="E350" l="1"/>
  <c r="F350" l="1"/>
  <c r="B351" s="1"/>
  <c r="D351" s="1"/>
  <c r="E351" l="1"/>
  <c r="F351" s="1"/>
  <c r="B352" s="1"/>
  <c r="D352" s="1"/>
  <c r="E352" l="1"/>
  <c r="F352" s="1"/>
  <c r="B353" s="1"/>
  <c r="D353" s="1"/>
  <c r="E353" l="1"/>
  <c r="F353" s="1"/>
  <c r="B354" s="1"/>
  <c r="D354" s="1"/>
  <c r="E354" l="1"/>
  <c r="F354" s="1"/>
  <c r="B355" s="1"/>
  <c r="D355" s="1"/>
  <c r="E355" l="1"/>
  <c r="F355" s="1"/>
  <c r="B356" s="1"/>
  <c r="D356" s="1"/>
  <c r="E356" l="1"/>
  <c r="F356" s="1"/>
  <c r="B357" s="1"/>
  <c r="D357" s="1"/>
  <c r="E357" l="1"/>
  <c r="F357" s="1"/>
  <c r="B358" s="1"/>
  <c r="D358" s="1"/>
  <c r="E358" l="1"/>
  <c r="F358" s="1"/>
  <c r="B359" s="1"/>
  <c r="D359" s="1"/>
  <c r="E359" l="1"/>
  <c r="F359" s="1"/>
  <c r="B360" s="1"/>
  <c r="D360" s="1"/>
  <c r="E360" l="1"/>
  <c r="F360" s="1"/>
  <c r="B361" s="1"/>
  <c r="D361" s="1"/>
  <c r="E361" l="1"/>
  <c r="G361" s="1"/>
  <c r="J31" s="1"/>
  <c r="L31" l="1"/>
  <c r="L32" s="1"/>
  <c r="Q32" s="1"/>
  <c r="J32"/>
  <c r="F361"/>
  <c r="I4" i="2"/>
  <c r="F7"/>
  <c r="F8" s="1"/>
  <c r="I8" l="1"/>
  <c r="B16"/>
  <c r="B17" s="1"/>
  <c r="B30" s="1"/>
  <c r="B35" s="1"/>
  <c r="B11" i="1" s="1"/>
  <c r="I7" i="2"/>
  <c r="F21" i="1" l="1"/>
  <c r="F23" s="1"/>
  <c r="B36" i="2"/>
  <c r="B12" i="1" s="1"/>
  <c r="D47" l="1"/>
  <c r="D49" s="1"/>
  <c r="D50" s="1"/>
  <c r="D52" s="1"/>
  <c r="D71" s="1"/>
  <c r="D72" s="1"/>
  <c r="C47"/>
  <c r="F47"/>
  <c r="F49" s="1"/>
  <c r="F50" s="1"/>
  <c r="F52" s="1"/>
  <c r="F71" s="1"/>
  <c r="F72" s="1"/>
  <c r="E47"/>
  <c r="E49" s="1"/>
  <c r="E50" s="1"/>
  <c r="E52" s="1"/>
  <c r="E71" s="1"/>
  <c r="E72" s="1"/>
  <c r="H47"/>
  <c r="H49" s="1"/>
  <c r="H50" s="1"/>
  <c r="H52" s="1"/>
  <c r="G47"/>
  <c r="G49" s="1"/>
  <c r="G50" s="1"/>
  <c r="G52" s="1"/>
  <c r="J47"/>
  <c r="J49" s="1"/>
  <c r="J50" s="1"/>
  <c r="J52" s="1"/>
  <c r="I47"/>
  <c r="I49" s="1"/>
  <c r="I50" s="1"/>
  <c r="I52" s="1"/>
  <c r="C79" l="1"/>
  <c r="D79"/>
  <c r="E79"/>
  <c r="F11"/>
  <c r="F79"/>
  <c r="G79"/>
  <c r="H79"/>
  <c r="I79"/>
  <c r="J79"/>
  <c r="D59"/>
  <c r="D60" s="1"/>
  <c r="D61" s="1"/>
  <c r="D62" s="1"/>
  <c r="D67" s="1"/>
  <c r="C59"/>
  <c r="C60" s="1"/>
  <c r="C61" s="1"/>
  <c r="C62" s="1"/>
  <c r="C67" s="1"/>
  <c r="F59"/>
  <c r="F60" s="1"/>
  <c r="F61" s="1"/>
  <c r="F62" s="1"/>
  <c r="F67" s="1"/>
  <c r="E59"/>
  <c r="E60" s="1"/>
  <c r="E61" s="1"/>
  <c r="E62" s="1"/>
  <c r="E67" s="1"/>
  <c r="H59"/>
  <c r="H60" s="1"/>
  <c r="H61" s="1"/>
  <c r="H62" s="1"/>
  <c r="H67" s="1"/>
  <c r="G59"/>
  <c r="G60" s="1"/>
  <c r="G61" s="1"/>
  <c r="G62" s="1"/>
  <c r="G67" s="1"/>
  <c r="G71" s="1"/>
  <c r="G72" s="1"/>
  <c r="J59"/>
  <c r="J60" s="1"/>
  <c r="J61" s="1"/>
  <c r="J62" s="1"/>
  <c r="J67" s="1"/>
  <c r="I59"/>
  <c r="I60" s="1"/>
  <c r="I61" s="1"/>
  <c r="I62" s="1"/>
  <c r="I67" s="1"/>
  <c r="C49"/>
  <c r="C50" s="1"/>
  <c r="C52" s="1"/>
  <c r="C71" s="1"/>
  <c r="C72" s="1"/>
  <c r="C80" l="1"/>
  <c r="B69"/>
  <c r="B71" s="1"/>
  <c r="D80"/>
  <c r="E80"/>
  <c r="F80"/>
  <c r="G80"/>
  <c r="H80"/>
  <c r="J80"/>
  <c r="I80"/>
  <c r="B72" l="1"/>
  <c r="B75"/>
  <c r="B73"/>
  <c r="B74" s="1"/>
</calcChain>
</file>

<file path=xl/sharedStrings.xml><?xml version="1.0" encoding="utf-8"?>
<sst xmlns="http://schemas.openxmlformats.org/spreadsheetml/2006/main" count="207" uniqueCount="156">
  <si>
    <t>Project Information</t>
  </si>
  <si>
    <t>Units</t>
  </si>
  <si>
    <t>Other assumptions</t>
  </si>
  <si>
    <t>Project</t>
  </si>
  <si>
    <t>1-bedroom</t>
  </si>
  <si>
    <t>2-bedroom</t>
  </si>
  <si>
    <t>3-bedroom</t>
  </si>
  <si>
    <t>Location</t>
  </si>
  <si>
    <t>Cap rate (sale)</t>
  </si>
  <si>
    <t>Date</t>
  </si>
  <si>
    <t># Units</t>
  </si>
  <si>
    <t>Increase in NOI (per year)</t>
  </si>
  <si>
    <t>Rent/month</t>
  </si>
  <si>
    <t>Cost of sale (as % of gross sale)</t>
  </si>
  <si>
    <t>Total / Month</t>
  </si>
  <si>
    <t>Tax on Capital Gains</t>
  </si>
  <si>
    <t>Debt and Equity Financing</t>
  </si>
  <si>
    <t>Equity</t>
  </si>
  <si>
    <t>Loan</t>
  </si>
  <si>
    <t>PV Discount Rate</t>
  </si>
  <si>
    <t>Projected occupancy</t>
  </si>
  <si>
    <t>Amount</t>
  </si>
  <si>
    <t>Interest rate</t>
  </si>
  <si>
    <t>Construction Costs</t>
  </si>
  <si>
    <t>Term of amort.</t>
  </si>
  <si>
    <t>years</t>
  </si>
  <si>
    <t>Land cost</t>
  </si>
  <si>
    <t>Payments</t>
  </si>
  <si>
    <t>Total construction cost w/out land</t>
  </si>
  <si>
    <t>Term of loan</t>
  </si>
  <si>
    <t>TAC (Total Asset Cost)</t>
  </si>
  <si>
    <t>Annual Constant</t>
  </si>
  <si>
    <t>DSCF</t>
  </si>
  <si>
    <t>Operation</t>
  </si>
  <si>
    <t>Income Tax rate</t>
  </si>
  <si>
    <t>Revenues</t>
  </si>
  <si>
    <t>Depreciation and amortization</t>
  </si>
  <si>
    <t>PGI (Potential Gross Income)</t>
  </si>
  <si>
    <t>Costs</t>
  </si>
  <si>
    <t>Life (Years)</t>
  </si>
  <si>
    <t>Operating costs / Unit / Year</t>
  </si>
  <si>
    <t>Dep. / year</t>
  </si>
  <si>
    <t>Operating costs</t>
  </si>
  <si>
    <t>Real Estate taxes / Unit / Year</t>
  </si>
  <si>
    <t>Real Estate taxes</t>
  </si>
  <si>
    <t xml:space="preserve"> -Vacancy</t>
  </si>
  <si>
    <t>EGI (Effective Gross Income)</t>
  </si>
  <si>
    <t xml:space="preserve"> -Operating expenses</t>
  </si>
  <si>
    <t xml:space="preserve"> -Real Estate taxes</t>
  </si>
  <si>
    <t>NOI (Net Operating Income)</t>
  </si>
  <si>
    <t>Debt Service</t>
  </si>
  <si>
    <t>MSL (Max Sup Loan) (DS/AC)</t>
  </si>
  <si>
    <t>DSP (Sebt Service Payment) (MSL*AC)</t>
  </si>
  <si>
    <t>BTCF</t>
  </si>
  <si>
    <t xml:space="preserve"> + Amortization</t>
  </si>
  <si>
    <t xml:space="preserve"> - Depreciation</t>
  </si>
  <si>
    <t>Taxable Income</t>
  </si>
  <si>
    <t>Tax Effect</t>
  </si>
  <si>
    <t>ATCF</t>
  </si>
  <si>
    <t>Gross Sale Price</t>
  </si>
  <si>
    <t xml:space="preserve"> - Cost of sale</t>
  </si>
  <si>
    <t>Net Sale Price</t>
  </si>
  <si>
    <t>AD (Accumulated depreciation)</t>
  </si>
  <si>
    <t>NBV (Net Book Value)</t>
  </si>
  <si>
    <t>Capital gains</t>
  </si>
  <si>
    <t xml:space="preserve"> - Tax on Capital Gains</t>
  </si>
  <si>
    <t>Cumulative mortgage amortization</t>
  </si>
  <si>
    <t xml:space="preserve"> - Mortgage balance outstanding</t>
  </si>
  <si>
    <t>Net Cash from sale</t>
  </si>
  <si>
    <t>Equity expense</t>
  </si>
  <si>
    <t>CF (Cash Flow)</t>
  </si>
  <si>
    <t>PV (Cash Flow)</t>
  </si>
  <si>
    <t>NPV (Net Present Value)</t>
  </si>
  <si>
    <t>NPV - Equity</t>
  </si>
  <si>
    <t>IRR</t>
  </si>
  <si>
    <t>Ratios</t>
  </si>
  <si>
    <t>ROTAC</t>
  </si>
  <si>
    <t>Cash-on-cash return</t>
  </si>
  <si>
    <t>Total</t>
  </si>
  <si>
    <t>Construction</t>
  </si>
  <si>
    <t>Hard costs</t>
  </si>
  <si>
    <t>Units cost</t>
  </si>
  <si>
    <t>Sq. ft.</t>
  </si>
  <si>
    <t>Total hard costs</t>
  </si>
  <si>
    <t>Total Sq. ft.</t>
  </si>
  <si>
    <t>Soft Costs</t>
  </si>
  <si>
    <t>Architectural &amp; eng fees</t>
  </si>
  <si>
    <t>Financing fees</t>
  </si>
  <si>
    <t>Title insurance &amp; recording</t>
  </si>
  <si>
    <t>Interest on construction loan</t>
  </si>
  <si>
    <t>Insurance during construction</t>
  </si>
  <si>
    <t>Real estate taxes (construction)</t>
  </si>
  <si>
    <t>Legal and accounting fees</t>
  </si>
  <si>
    <t>Initial rent-up and marketing costs</t>
  </si>
  <si>
    <t>Developer's overhead</t>
  </si>
  <si>
    <t>Hard and soft cost contingency</t>
  </si>
  <si>
    <t>Total soft costs</t>
  </si>
  <si>
    <t>Land Cost</t>
  </si>
  <si>
    <t>TAC without land</t>
  </si>
  <si>
    <t>Period</t>
  </si>
  <si>
    <t>Loan Balance (BOM)</t>
  </si>
  <si>
    <t>Total monthly payment</t>
  </si>
  <si>
    <t>Interest</t>
  </si>
  <si>
    <t>Principal</t>
  </si>
  <si>
    <t>Loan balance (EOM)</t>
  </si>
  <si>
    <t xml:space="preserve">Annual Principal </t>
  </si>
  <si>
    <t>Year</t>
  </si>
  <si>
    <t>Annual Principal Payments</t>
  </si>
  <si>
    <t>Interest Payments</t>
  </si>
  <si>
    <t>TOTAL</t>
  </si>
  <si>
    <t>Other costs</t>
  </si>
  <si>
    <t>Debt Service Coverage Factor</t>
  </si>
  <si>
    <t>Step 1:  Enter Project Information</t>
  </si>
  <si>
    <t>Style 1</t>
  </si>
  <si>
    <t>Style 2</t>
  </si>
  <si>
    <t>Style 3</t>
  </si>
  <si>
    <t>Cost per Sq. ft.</t>
  </si>
  <si>
    <t>Additional Hard Costs</t>
  </si>
  <si>
    <t>Hard costs (in addition to  Sq. Ft. Costs)</t>
  </si>
  <si>
    <t>Step 2: Enter Hard Costs</t>
  </si>
  <si>
    <t>Step 3: Enter Construction Costs</t>
  </si>
  <si>
    <t>Step 3: Enter Cumulative Land Cost</t>
  </si>
  <si>
    <t xml:space="preserve">Step 4: Enter Loan Financing </t>
  </si>
  <si>
    <t>Reference</t>
  </si>
  <si>
    <t>&lt;-- Open Menu Here</t>
  </si>
  <si>
    <t>Increase in Net Operating Income (NOI)</t>
  </si>
  <si>
    <t>Discount Rate</t>
  </si>
  <si>
    <t>Rent per unit per month</t>
  </si>
  <si>
    <t>Cost per Sq. Ft</t>
  </si>
  <si>
    <t>Sq. ft./unit</t>
  </si>
  <si>
    <t>Total Cost</t>
  </si>
  <si>
    <t>Project Year Start Date</t>
  </si>
  <si>
    <t>USE THIS PAGE TO ENTER ASSUMPTIONS</t>
  </si>
  <si>
    <t>RESIDENTIAL</t>
  </si>
  <si>
    <t>COMMERCIAL</t>
  </si>
  <si>
    <t xml:space="preserve">&lt;--- Most commercial banks require a ratio of 1.15 to 1.35 (NOI / Annual Debt Service) </t>
  </si>
  <si>
    <t>Instructions for Spreadsheet</t>
  </si>
  <si>
    <t>2.  Green font represents cells that pull data from different pages.</t>
  </si>
  <si>
    <t>3.  Black font (numbers) represent cells that are formulas.</t>
  </si>
  <si>
    <t>4. Blue cells represent variables that can be edited.</t>
  </si>
  <si>
    <t>5.  The spreadsheet currently allows for 3 'styles' of homes.  'Styles' can vary in terms of square feet and cost per square foot.</t>
  </si>
  <si>
    <t>1.  Edit cells that are highlighted in pink ONLY.  Only the 'Setup' tab contains such cells.</t>
  </si>
  <si>
    <t>Step 5: Enter Operating Costs</t>
  </si>
  <si>
    <t>Step 6: Are these Properties Commercial or Residential (for Depreciation Purposes)?</t>
  </si>
  <si>
    <t>Step 7: Enter Revenue Streams</t>
  </si>
  <si>
    <t>Step 8: Enter Other Assumptions</t>
  </si>
  <si>
    <t>Receivership payment</t>
  </si>
  <si>
    <t>Receivership term (number of months)</t>
  </si>
  <si>
    <t>Receivership payment (per month)</t>
  </si>
  <si>
    <t>Project X</t>
  </si>
  <si>
    <t>Somerville, MA</t>
  </si>
  <si>
    <t>This is a complementary file to the Federal Reserve Bank of Boston Community Development Discussion Paper:</t>
  </si>
  <si>
    <r>
      <t xml:space="preserve">Receivership: A Coordinated Strategy to Stabilize Troubled Properties </t>
    </r>
    <r>
      <rPr>
        <sz val="10"/>
        <color theme="1"/>
        <rFont val="Calibri"/>
        <family val="2"/>
        <scheme val="minor"/>
      </rPr>
      <t>by Chris Edell and Kai-yan Lee</t>
    </r>
  </si>
  <si>
    <t>To download the paper, please visit:</t>
  </si>
  <si>
    <t xml:space="preserve"> http://www.bos.frb.org/commdev/pcadp/index.htm</t>
  </si>
  <si>
    <t xml:space="preserve">FOR DEMONSTRATION PURPOSES ONLY.  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</si>
</sst>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rgb="FF00B050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2.65"/>
      <color theme="10"/>
      <name val="Calibri"/>
      <family val="2"/>
    </font>
    <font>
      <u/>
      <sz val="9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3" fillId="0" borderId="0" xfId="0" applyFont="1"/>
    <xf numFmtId="44" fontId="0" fillId="0" borderId="1" xfId="0" applyNumberFormat="1" applyBorder="1"/>
    <xf numFmtId="0" fontId="3" fillId="0" borderId="4" xfId="0" applyFont="1" applyBorder="1"/>
    <xf numFmtId="0" fontId="4" fillId="0" borderId="0" xfId="0" applyFont="1"/>
    <xf numFmtId="9" fontId="3" fillId="0" borderId="0" xfId="0" applyNumberFormat="1" applyFont="1"/>
    <xf numFmtId="10" fontId="3" fillId="0" borderId="0" xfId="0" applyNumberFormat="1" applyFont="1"/>
    <xf numFmtId="44" fontId="3" fillId="0" borderId="0" xfId="2" applyFont="1"/>
    <xf numFmtId="0" fontId="3" fillId="0" borderId="4" xfId="0" applyFont="1" applyFill="1" applyBorder="1"/>
    <xf numFmtId="44" fontId="4" fillId="0" borderId="0" xfId="0" applyNumberFormat="1" applyFont="1"/>
    <xf numFmtId="0" fontId="3" fillId="0" borderId="6" xfId="0" applyFont="1" applyFill="1" applyBorder="1"/>
    <xf numFmtId="44" fontId="3" fillId="0" borderId="0" xfId="0" applyNumberFormat="1" applyFont="1"/>
    <xf numFmtId="0" fontId="3" fillId="0" borderId="0" xfId="0" applyFont="1" applyBorder="1"/>
    <xf numFmtId="0" fontId="3" fillId="0" borderId="0" xfId="0" applyNumberFormat="1" applyFont="1"/>
    <xf numFmtId="10" fontId="3" fillId="0" borderId="0" xfId="3" applyNumberFormat="1" applyFont="1"/>
    <xf numFmtId="44" fontId="5" fillId="0" borderId="0" xfId="0" applyNumberFormat="1" applyFont="1" applyBorder="1"/>
    <xf numFmtId="0" fontId="4" fillId="0" borderId="0" xfId="1" applyNumberFormat="1" applyFont="1"/>
    <xf numFmtId="0" fontId="4" fillId="0" borderId="0" xfId="2" applyNumberFormat="1" applyFont="1"/>
    <xf numFmtId="44" fontId="6" fillId="0" borderId="0" xfId="0" applyNumberFormat="1" applyFont="1"/>
    <xf numFmtId="44" fontId="7" fillId="0" borderId="0" xfId="0" applyNumberFormat="1" applyFont="1"/>
    <xf numFmtId="0" fontId="3" fillId="0" borderId="0" xfId="0" quotePrefix="1" applyFont="1"/>
    <xf numFmtId="44" fontId="6" fillId="0" borderId="0" xfId="2" applyFont="1"/>
    <xf numFmtId="0" fontId="6" fillId="0" borderId="0" xfId="0" applyFont="1"/>
    <xf numFmtId="44" fontId="6" fillId="0" borderId="0" xfId="2" applyFont="1" applyBorder="1"/>
    <xf numFmtId="0" fontId="8" fillId="0" borderId="0" xfId="0" applyFont="1"/>
    <xf numFmtId="44" fontId="8" fillId="0" borderId="0" xfId="0" applyNumberFormat="1" applyFont="1"/>
    <xf numFmtId="8" fontId="3" fillId="0" borderId="0" xfId="0" applyNumberFormat="1" applyFont="1"/>
    <xf numFmtId="0" fontId="0" fillId="0" borderId="4" xfId="0" applyBorder="1"/>
    <xf numFmtId="0" fontId="0" fillId="0" borderId="1" xfId="0" applyBorder="1"/>
    <xf numFmtId="0" fontId="2" fillId="0" borderId="0" xfId="0" applyFont="1"/>
    <xf numFmtId="9" fontId="0" fillId="0" borderId="0" xfId="0" applyNumberFormat="1"/>
    <xf numFmtId="44" fontId="0" fillId="0" borderId="0" xfId="2" applyFont="1"/>
    <xf numFmtId="0" fontId="0" fillId="0" borderId="4" xfId="0" applyFill="1" applyBorder="1"/>
    <xf numFmtId="44" fontId="0" fillId="0" borderId="0" xfId="0" applyNumberFormat="1"/>
    <xf numFmtId="0" fontId="0" fillId="0" borderId="6" xfId="0" applyFill="1" applyBorder="1"/>
    <xf numFmtId="0" fontId="0" fillId="0" borderId="0" xfId="0" applyBorder="1"/>
    <xf numFmtId="0" fontId="2" fillId="0" borderId="0" xfId="0" applyFont="1" applyBorder="1" applyAlignment="1"/>
    <xf numFmtId="0" fontId="2" fillId="0" borderId="0" xfId="0" applyFont="1" applyAlignment="1">
      <alignment horizontal="center"/>
    </xf>
    <xf numFmtId="0" fontId="0" fillId="0" borderId="0" xfId="0" applyFill="1" applyBorder="1"/>
    <xf numFmtId="0" fontId="0" fillId="0" borderId="0" xfId="0" applyNumberFormat="1" applyBorder="1"/>
    <xf numFmtId="43" fontId="0" fillId="0" borderId="0" xfId="1" applyFont="1" applyBorder="1"/>
    <xf numFmtId="43" fontId="0" fillId="0" borderId="0" xfId="1" applyFont="1"/>
    <xf numFmtId="0" fontId="9" fillId="0" borderId="8" xfId="0" applyFont="1" applyFill="1" applyBorder="1"/>
    <xf numFmtId="44" fontId="9" fillId="0" borderId="8" xfId="0" applyNumberFormat="1" applyFont="1" applyBorder="1"/>
    <xf numFmtId="44" fontId="0" fillId="0" borderId="0" xfId="0" applyNumberFormat="1" applyBorder="1"/>
    <xf numFmtId="44" fontId="1" fillId="0" borderId="0" xfId="2" applyFont="1" applyBorder="1" applyAlignment="1"/>
    <xf numFmtId="0" fontId="9" fillId="0" borderId="8" xfId="0" applyFont="1" applyBorder="1"/>
    <xf numFmtId="44" fontId="9" fillId="0" borderId="8" xfId="2" applyFont="1" applyBorder="1"/>
    <xf numFmtId="0" fontId="9" fillId="0" borderId="0" xfId="0" applyFont="1"/>
    <xf numFmtId="44" fontId="9" fillId="0" borderId="0" xfId="2" applyFont="1"/>
    <xf numFmtId="44" fontId="0" fillId="0" borderId="0" xfId="2" applyFont="1" applyBorder="1"/>
    <xf numFmtId="0" fontId="10" fillId="0" borderId="0" xfId="0" applyFont="1"/>
    <xf numFmtId="44" fontId="10" fillId="0" borderId="0" xfId="2" applyFont="1" applyBorder="1"/>
    <xf numFmtId="0" fontId="2" fillId="0" borderId="9" xfId="0" applyFont="1" applyBorder="1" applyAlignment="1">
      <alignment horizontal="center" wrapText="1"/>
    </xf>
    <xf numFmtId="0" fontId="2" fillId="0" borderId="10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44" fontId="0" fillId="0" borderId="13" xfId="0" applyNumberFormat="1" applyBorder="1"/>
    <xf numFmtId="10" fontId="0" fillId="0" borderId="0" xfId="3" applyNumberFormat="1" applyFont="1"/>
    <xf numFmtId="0" fontId="0" fillId="0" borderId="9" xfId="0" applyBorder="1"/>
    <xf numFmtId="44" fontId="0" fillId="0" borderId="9" xfId="0" applyNumberFormat="1" applyBorder="1"/>
    <xf numFmtId="0" fontId="0" fillId="0" borderId="14" xfId="0" applyBorder="1"/>
    <xf numFmtId="44" fontId="0" fillId="0" borderId="15" xfId="0" applyNumberFormat="1" applyBorder="1"/>
    <xf numFmtId="0" fontId="2" fillId="0" borderId="6" xfId="0" applyFont="1" applyBorder="1"/>
    <xf numFmtId="44" fontId="2" fillId="0" borderId="7" xfId="0" applyNumberFormat="1" applyFont="1" applyBorder="1"/>
    <xf numFmtId="44" fontId="2" fillId="0" borderId="16" xfId="0" applyNumberFormat="1" applyFont="1" applyBorder="1"/>
    <xf numFmtId="44" fontId="12" fillId="0" borderId="0" xfId="0" applyNumberFormat="1" applyFont="1"/>
    <xf numFmtId="44" fontId="12" fillId="0" borderId="0" xfId="2" applyFont="1"/>
    <xf numFmtId="9" fontId="11" fillId="0" borderId="0" xfId="0" applyNumberFormat="1" applyFont="1"/>
    <xf numFmtId="0" fontId="13" fillId="0" borderId="1" xfId="0" applyFont="1" applyBorder="1" applyAlignment="1">
      <alignment horizontal="right"/>
    </xf>
    <xf numFmtId="9" fontId="13" fillId="0" borderId="7" xfId="3" applyFont="1" applyBorder="1" applyAlignment="1">
      <alignment horizontal="right"/>
    </xf>
    <xf numFmtId="0" fontId="13" fillId="0" borderId="0" xfId="0" applyFont="1"/>
    <xf numFmtId="44" fontId="13" fillId="0" borderId="0" xfId="0" applyNumberFormat="1" applyFont="1"/>
    <xf numFmtId="44" fontId="13" fillId="0" borderId="9" xfId="0" applyNumberFormat="1" applyFont="1" applyBorder="1"/>
    <xf numFmtId="0" fontId="12" fillId="0" borderId="1" xfId="0" applyFont="1" applyBorder="1" applyAlignment="1">
      <alignment horizontal="right"/>
    </xf>
    <xf numFmtId="14" fontId="12" fillId="0" borderId="1" xfId="0" applyNumberFormat="1" applyFont="1" applyBorder="1" applyAlignment="1">
      <alignment horizontal="right"/>
    </xf>
    <xf numFmtId="9" fontId="12" fillId="0" borderId="7" xfId="0" applyNumberFormat="1" applyFont="1" applyBorder="1"/>
    <xf numFmtId="1" fontId="15" fillId="0" borderId="0" xfId="0" applyNumberFormat="1" applyFont="1"/>
    <xf numFmtId="0" fontId="3" fillId="0" borderId="18" xfId="0" applyFont="1" applyBorder="1"/>
    <xf numFmtId="0" fontId="0" fillId="0" borderId="0" xfId="0" applyNumberFormat="1" applyFill="1" applyBorder="1"/>
    <xf numFmtId="43" fontId="13" fillId="0" borderId="0" xfId="0" applyNumberFormat="1" applyFont="1"/>
    <xf numFmtId="43" fontId="13" fillId="0" borderId="0" xfId="1" applyFont="1" applyBorder="1"/>
    <xf numFmtId="43" fontId="13" fillId="0" borderId="0" xfId="1" applyFont="1"/>
    <xf numFmtId="43" fontId="13" fillId="0" borderId="0" xfId="0" applyNumberFormat="1" applyFont="1" applyBorder="1"/>
    <xf numFmtId="44" fontId="13" fillId="0" borderId="0" xfId="2" applyFont="1"/>
    <xf numFmtId="44" fontId="13" fillId="0" borderId="0" xfId="2" applyFont="1" applyBorder="1"/>
    <xf numFmtId="0" fontId="2" fillId="0" borderId="8" xfId="0" applyNumberFormat="1" applyFont="1" applyFill="1" applyBorder="1"/>
    <xf numFmtId="43" fontId="2" fillId="0" borderId="8" xfId="1" applyFont="1" applyBorder="1"/>
    <xf numFmtId="10" fontId="12" fillId="0" borderId="0" xfId="0" applyNumberFormat="1" applyFont="1"/>
    <xf numFmtId="2" fontId="12" fillId="0" borderId="0" xfId="0" applyNumberFormat="1" applyFont="1"/>
    <xf numFmtId="164" fontId="12" fillId="0" borderId="0" xfId="0" applyNumberFormat="1" applyFont="1"/>
    <xf numFmtId="0" fontId="12" fillId="0" borderId="0" xfId="0" applyFont="1"/>
    <xf numFmtId="0" fontId="12" fillId="0" borderId="0" xfId="1" applyNumberFormat="1" applyFont="1" applyBorder="1"/>
    <xf numFmtId="0" fontId="3" fillId="0" borderId="19" xfId="0" applyFont="1" applyBorder="1"/>
    <xf numFmtId="0" fontId="6" fillId="0" borderId="0" xfId="0" quotePrefix="1" applyFont="1"/>
    <xf numFmtId="1" fontId="12" fillId="0" borderId="0" xfId="0" applyNumberFormat="1" applyFont="1"/>
    <xf numFmtId="0" fontId="4" fillId="4" borderId="0" xfId="0" applyFont="1" applyFill="1" applyBorder="1" applyProtection="1"/>
    <xf numFmtId="0" fontId="8" fillId="0" borderId="0" xfId="0" applyFont="1" applyBorder="1" applyProtection="1"/>
    <xf numFmtId="0" fontId="3" fillId="0" borderId="0" xfId="0" applyFont="1" applyBorder="1" applyAlignment="1" applyProtection="1"/>
    <xf numFmtId="0" fontId="5" fillId="0" borderId="0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19" fillId="2" borderId="12" xfId="0" applyFont="1" applyFill="1" applyBorder="1" applyAlignment="1" applyProtection="1">
      <alignment horizontal="right"/>
      <protection locked="0"/>
    </xf>
    <xf numFmtId="0" fontId="3" fillId="0" borderId="4" xfId="0" applyFont="1" applyBorder="1" applyProtection="1">
      <protection locked="0"/>
    </xf>
    <xf numFmtId="0" fontId="19" fillId="2" borderId="13" xfId="0" applyFont="1" applyFill="1" applyBorder="1" applyAlignment="1" applyProtection="1">
      <alignment horizontal="right"/>
      <protection locked="0"/>
    </xf>
    <xf numFmtId="14" fontId="19" fillId="2" borderId="13" xfId="0" applyNumberFormat="1" applyFont="1" applyFill="1" applyBorder="1" applyAlignment="1" applyProtection="1">
      <alignment horizontal="right"/>
      <protection locked="0"/>
    </xf>
    <xf numFmtId="1" fontId="19" fillId="2" borderId="13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Fill="1" applyBorder="1" applyProtection="1">
      <protection locked="0"/>
    </xf>
    <xf numFmtId="9" fontId="19" fillId="2" borderId="16" xfId="0" applyNumberFormat="1" applyFont="1" applyFill="1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164" fontId="19" fillId="2" borderId="4" xfId="1" applyNumberFormat="1" applyFont="1" applyFill="1" applyBorder="1" applyProtection="1">
      <protection locked="0"/>
    </xf>
    <xf numFmtId="164" fontId="19" fillId="2" borderId="0" xfId="1" applyNumberFormat="1" applyFont="1" applyFill="1" applyBorder="1" applyProtection="1">
      <protection locked="0"/>
    </xf>
    <xf numFmtId="164" fontId="19" fillId="2" borderId="1" xfId="1" applyNumberFormat="1" applyFont="1" applyFill="1" applyBorder="1" applyProtection="1">
      <protection locked="0"/>
    </xf>
    <xf numFmtId="0" fontId="3" fillId="0" borderId="4" xfId="0" applyNumberFormat="1" applyFont="1" applyBorder="1" applyProtection="1">
      <protection locked="0"/>
    </xf>
    <xf numFmtId="43" fontId="3" fillId="0" borderId="0" xfId="1" applyFont="1" applyBorder="1" applyProtection="1">
      <protection locked="0"/>
    </xf>
    <xf numFmtId="0" fontId="3" fillId="0" borderId="6" xfId="0" applyNumberFormat="1" applyFont="1" applyFill="1" applyBorder="1" applyProtection="1">
      <protection locked="0"/>
    </xf>
    <xf numFmtId="44" fontId="19" fillId="2" borderId="6" xfId="2" applyFont="1" applyFill="1" applyBorder="1" applyProtection="1">
      <protection locked="0"/>
    </xf>
    <xf numFmtId="44" fontId="19" fillId="2" borderId="21" xfId="2" applyFont="1" applyFill="1" applyBorder="1" applyProtection="1">
      <protection locked="0"/>
    </xf>
    <xf numFmtId="44" fontId="19" fillId="2" borderId="7" xfId="2" applyFont="1" applyFill="1" applyBorder="1" applyProtection="1">
      <protection locked="0"/>
    </xf>
    <xf numFmtId="0" fontId="3" fillId="0" borderId="0" xfId="0" applyNumberFormat="1" applyFont="1" applyFill="1" applyBorder="1" applyProtection="1">
      <protection locked="0"/>
    </xf>
    <xf numFmtId="43" fontId="14" fillId="3" borderId="0" xfId="1" applyFont="1" applyFill="1" applyBorder="1" applyProtection="1">
      <protection locked="0"/>
    </xf>
    <xf numFmtId="0" fontId="4" fillId="0" borderId="18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4" xfId="0" applyFont="1" applyFill="1" applyBorder="1" applyProtection="1">
      <protection locked="0"/>
    </xf>
    <xf numFmtId="44" fontId="19" fillId="2" borderId="13" xfId="2" applyFont="1" applyFill="1" applyBorder="1" applyProtection="1">
      <protection locked="0"/>
    </xf>
    <xf numFmtId="0" fontId="19" fillId="0" borderId="13" xfId="0" applyFont="1" applyBorder="1" applyProtection="1">
      <protection locked="0"/>
    </xf>
    <xf numFmtId="0" fontId="4" fillId="0" borderId="4" xfId="0" applyFont="1" applyBorder="1" applyProtection="1">
      <protection locked="0"/>
    </xf>
    <xf numFmtId="44" fontId="19" fillId="2" borderId="13" xfId="0" applyNumberFormat="1" applyFont="1" applyFill="1" applyBorder="1" applyProtection="1">
      <protection locked="0"/>
    </xf>
    <xf numFmtId="0" fontId="3" fillId="0" borderId="6" xfId="0" applyFont="1" applyBorder="1" applyProtection="1">
      <protection locked="0"/>
    </xf>
    <xf numFmtId="44" fontId="19" fillId="2" borderId="16" xfId="2" applyFont="1" applyFill="1" applyBorder="1" applyProtection="1">
      <protection locked="0"/>
    </xf>
    <xf numFmtId="44" fontId="14" fillId="0" borderId="0" xfId="2" applyFont="1" applyBorder="1" applyProtection="1">
      <protection locked="0"/>
    </xf>
    <xf numFmtId="44" fontId="5" fillId="0" borderId="0" xfId="2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3" fillId="0" borderId="2" xfId="0" applyFont="1" applyBorder="1" applyProtection="1">
      <protection locked="0"/>
    </xf>
    <xf numFmtId="44" fontId="19" fillId="2" borderId="17" xfId="2" applyFont="1" applyFill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12" xfId="0" applyFont="1" applyBorder="1" applyAlignment="1" applyProtection="1">
      <alignment horizontal="center"/>
      <protection locked="0"/>
    </xf>
    <xf numFmtId="10" fontId="19" fillId="2" borderId="13" xfId="0" applyNumberFormat="1" applyFont="1" applyFill="1" applyBorder="1" applyProtection="1">
      <protection locked="0"/>
    </xf>
    <xf numFmtId="0" fontId="19" fillId="2" borderId="13" xfId="0" applyFont="1" applyFill="1" applyBorder="1" applyProtection="1">
      <protection locked="0"/>
    </xf>
    <xf numFmtId="0" fontId="3" fillId="0" borderId="6" xfId="0" applyNumberFormat="1" applyFont="1" applyBorder="1" applyProtection="1">
      <protection locked="0"/>
    </xf>
    <xf numFmtId="0" fontId="3" fillId="0" borderId="21" xfId="0" applyFont="1" applyBorder="1" applyProtection="1">
      <protection locked="0"/>
    </xf>
    <xf numFmtId="10" fontId="19" fillId="2" borderId="16" xfId="0" applyNumberFormat="1" applyFont="1" applyFill="1" applyBorder="1" applyProtection="1">
      <protection locked="0"/>
    </xf>
    <xf numFmtId="0" fontId="16" fillId="0" borderId="0" xfId="0" applyNumberFormat="1" applyFont="1" applyBorder="1" applyProtection="1">
      <protection locked="0"/>
    </xf>
    <xf numFmtId="0" fontId="16" fillId="0" borderId="0" xfId="0" applyFont="1" applyBorder="1" applyProtection="1">
      <protection locked="0"/>
    </xf>
    <xf numFmtId="10" fontId="17" fillId="3" borderId="0" xfId="0" applyNumberFormat="1" applyFont="1" applyFill="1" applyBorder="1" applyProtection="1">
      <protection locked="0"/>
    </xf>
    <xf numFmtId="0" fontId="3" fillId="0" borderId="0" xfId="0" applyNumberFormat="1" applyFont="1" applyBorder="1" applyProtection="1">
      <protection locked="0"/>
    </xf>
    <xf numFmtId="10" fontId="11" fillId="3" borderId="0" xfId="0" applyNumberFormat="1" applyFont="1" applyFill="1" applyBorder="1" applyProtection="1">
      <protection locked="0"/>
    </xf>
    <xf numFmtId="44" fontId="19" fillId="2" borderId="12" xfId="2" applyFont="1" applyFill="1" applyBorder="1" applyProtection="1">
      <protection locked="0"/>
    </xf>
    <xf numFmtId="0" fontId="19" fillId="2" borderId="17" xfId="0" applyFont="1" applyFill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44" fontId="19" fillId="2" borderId="18" xfId="2" applyFont="1" applyFill="1" applyBorder="1" applyProtection="1">
      <protection locked="0"/>
    </xf>
    <xf numFmtId="44" fontId="19" fillId="2" borderId="20" xfId="2" applyFont="1" applyFill="1" applyBorder="1" applyProtection="1">
      <protection locked="0"/>
    </xf>
    <xf numFmtId="44" fontId="19" fillId="2" borderId="19" xfId="2" applyFont="1" applyFill="1" applyBorder="1" applyProtection="1">
      <protection locked="0"/>
    </xf>
    <xf numFmtId="0" fontId="3" fillId="0" borderId="13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0" xfId="0" applyFont="1" applyProtection="1">
      <protection locked="0"/>
    </xf>
    <xf numFmtId="10" fontId="19" fillId="2" borderId="12" xfId="0" applyNumberFormat="1" applyFont="1" applyFill="1" applyBorder="1" applyProtection="1">
      <protection locked="0"/>
    </xf>
    <xf numFmtId="10" fontId="19" fillId="3" borderId="13" xfId="0" applyNumberFormat="1" applyFont="1" applyFill="1" applyBorder="1" applyProtection="1">
      <protection locked="0"/>
    </xf>
    <xf numFmtId="0" fontId="19" fillId="3" borderId="13" xfId="0" applyFont="1" applyFill="1" applyBorder="1" applyProtection="1">
      <protection locked="0"/>
    </xf>
    <xf numFmtId="0" fontId="20" fillId="0" borderId="0" xfId="0" applyFont="1" applyBorder="1" applyProtection="1"/>
    <xf numFmtId="0" fontId="22" fillId="0" borderId="0" xfId="4" applyFont="1" applyBorder="1" applyAlignment="1" applyProtection="1">
      <protection locked="0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/>
      <protection locked="0"/>
    </xf>
    <xf numFmtId="44" fontId="19" fillId="2" borderId="4" xfId="2" applyFont="1" applyFill="1" applyBorder="1" applyAlignment="1" applyProtection="1">
      <alignment horizontal="center"/>
      <protection locked="0"/>
    </xf>
    <xf numFmtId="44" fontId="19" fillId="2" borderId="0" xfId="2" applyFont="1" applyFill="1" applyBorder="1" applyAlignment="1" applyProtection="1">
      <alignment horizontal="center"/>
      <protection locked="0"/>
    </xf>
    <xf numFmtId="44" fontId="19" fillId="2" borderId="1" xfId="2" applyFont="1" applyFill="1" applyBorder="1" applyAlignment="1" applyProtection="1">
      <alignment horizontal="center"/>
      <protection locked="0"/>
    </xf>
    <xf numFmtId="164" fontId="19" fillId="2" borderId="6" xfId="1" applyNumberFormat="1" applyFont="1" applyFill="1" applyBorder="1" applyAlignment="1" applyProtection="1">
      <alignment horizontal="center"/>
      <protection locked="0"/>
    </xf>
    <xf numFmtId="164" fontId="19" fillId="2" borderId="21" xfId="1" applyNumberFormat="1" applyFont="1" applyFill="1" applyBorder="1" applyAlignment="1" applyProtection="1">
      <alignment horizontal="center"/>
      <protection locked="0"/>
    </xf>
    <xf numFmtId="164" fontId="19" fillId="2" borderId="7" xfId="1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0" xfId="0" applyFont="1" applyBorder="1" applyAlignment="1">
      <alignment horizontal="left" vertical="top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left" vertical="top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os.frb.org/commdev/pcadp/index.ht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I87"/>
  <sheetViews>
    <sheetView showGridLines="0" tabSelected="1" zoomScale="115" zoomScaleNormal="115" workbookViewId="0">
      <selection activeCell="B5" sqref="B5"/>
    </sheetView>
  </sheetViews>
  <sheetFormatPr defaultRowHeight="12.75"/>
  <cols>
    <col min="1" max="1" width="36" style="101" bestFit="1" customWidth="1"/>
    <col min="2" max="2" width="15.7109375" style="101" bestFit="1" customWidth="1"/>
    <col min="3" max="4" width="10.85546875" style="101" bestFit="1" customWidth="1"/>
    <col min="5" max="5" width="9.5703125" style="101" bestFit="1" customWidth="1"/>
    <col min="6" max="16384" width="9.140625" style="101"/>
  </cols>
  <sheetData>
    <row r="1" spans="1:9">
      <c r="A1" s="96" t="s">
        <v>132</v>
      </c>
    </row>
    <row r="2" spans="1:9">
      <c r="A2" s="97" t="s">
        <v>155</v>
      </c>
    </row>
    <row r="3" spans="1:9">
      <c r="A3" s="98" t="s">
        <v>151</v>
      </c>
    </row>
    <row r="4" spans="1:9">
      <c r="A4" s="99" t="s">
        <v>152</v>
      </c>
    </row>
    <row r="5" spans="1:9">
      <c r="A5" s="100" t="s">
        <v>153</v>
      </c>
      <c r="B5" s="168" t="s">
        <v>154</v>
      </c>
    </row>
    <row r="7" spans="1:9" ht="21">
      <c r="A7" s="103" t="s">
        <v>112</v>
      </c>
    </row>
    <row r="8" spans="1:9">
      <c r="I8" s="167" t="s">
        <v>136</v>
      </c>
    </row>
    <row r="9" spans="1:9" ht="13.5" thickBot="1">
      <c r="A9" s="171"/>
      <c r="B9" s="171"/>
      <c r="I9" s="100"/>
    </row>
    <row r="10" spans="1:9">
      <c r="A10" s="104" t="s">
        <v>3</v>
      </c>
      <c r="B10" s="105" t="s">
        <v>149</v>
      </c>
      <c r="I10" s="100" t="s">
        <v>141</v>
      </c>
    </row>
    <row r="11" spans="1:9">
      <c r="A11" s="106" t="s">
        <v>7</v>
      </c>
      <c r="B11" s="107" t="s">
        <v>150</v>
      </c>
      <c r="I11" s="100" t="s">
        <v>137</v>
      </c>
    </row>
    <row r="12" spans="1:9">
      <c r="A12" s="106" t="s">
        <v>9</v>
      </c>
      <c r="B12" s="108">
        <v>40179</v>
      </c>
      <c r="I12" s="100" t="s">
        <v>138</v>
      </c>
    </row>
    <row r="13" spans="1:9">
      <c r="A13" s="106" t="s">
        <v>131</v>
      </c>
      <c r="B13" s="109">
        <v>2009</v>
      </c>
      <c r="I13" s="100" t="s">
        <v>139</v>
      </c>
    </row>
    <row r="14" spans="1:9" ht="13.5" thickBot="1">
      <c r="A14" s="110" t="s">
        <v>20</v>
      </c>
      <c r="B14" s="111">
        <v>0.95</v>
      </c>
      <c r="I14" s="100" t="s">
        <v>140</v>
      </c>
    </row>
    <row r="16" spans="1:9" ht="21">
      <c r="A16" s="103" t="s">
        <v>119</v>
      </c>
    </row>
    <row r="18" spans="1:5" ht="13.5" thickBot="1">
      <c r="A18" s="171"/>
      <c r="B18" s="171"/>
      <c r="C18" s="171"/>
      <c r="D18" s="171"/>
    </row>
    <row r="19" spans="1:5">
      <c r="A19" s="104"/>
      <c r="B19" s="112" t="s">
        <v>113</v>
      </c>
      <c r="C19" s="113" t="s">
        <v>114</v>
      </c>
      <c r="D19" s="114" t="s">
        <v>115</v>
      </c>
      <c r="E19" s="115"/>
    </row>
    <row r="20" spans="1:5">
      <c r="A20" s="106" t="s">
        <v>10</v>
      </c>
      <c r="B20" s="116">
        <v>3</v>
      </c>
      <c r="C20" s="117">
        <v>5</v>
      </c>
      <c r="D20" s="118">
        <v>8</v>
      </c>
    </row>
    <row r="21" spans="1:5">
      <c r="A21" s="119" t="s">
        <v>82</v>
      </c>
      <c r="B21" s="116">
        <v>800</v>
      </c>
      <c r="C21" s="117">
        <v>900</v>
      </c>
      <c r="D21" s="118">
        <v>1200</v>
      </c>
      <c r="E21" s="120"/>
    </row>
    <row r="22" spans="1:5" ht="13.5" thickBot="1">
      <c r="A22" s="121" t="s">
        <v>116</v>
      </c>
      <c r="B22" s="122">
        <v>35</v>
      </c>
      <c r="C22" s="123">
        <v>50</v>
      </c>
      <c r="D22" s="124">
        <v>50</v>
      </c>
    </row>
    <row r="23" spans="1:5">
      <c r="A23" s="125"/>
      <c r="B23" s="126"/>
      <c r="C23" s="126"/>
      <c r="D23" s="126"/>
    </row>
    <row r="24" spans="1:5" ht="21">
      <c r="A24" s="103" t="s">
        <v>120</v>
      </c>
      <c r="B24" s="126"/>
      <c r="C24" s="126"/>
      <c r="D24" s="126"/>
    </row>
    <row r="26" spans="1:5" ht="13.5" thickBot="1">
      <c r="A26" s="172"/>
      <c r="B26" s="172"/>
    </row>
    <row r="27" spans="1:5">
      <c r="A27" s="127" t="s">
        <v>117</v>
      </c>
      <c r="B27" s="128"/>
    </row>
    <row r="28" spans="1:5">
      <c r="A28" s="129" t="s">
        <v>118</v>
      </c>
      <c r="B28" s="130">
        <v>150000</v>
      </c>
    </row>
    <row r="29" spans="1:5">
      <c r="A29" s="106"/>
      <c r="B29" s="131"/>
    </row>
    <row r="30" spans="1:5">
      <c r="A30" s="132" t="s">
        <v>85</v>
      </c>
      <c r="B30" s="131"/>
    </row>
    <row r="31" spans="1:5">
      <c r="A31" s="106" t="s">
        <v>86</v>
      </c>
      <c r="B31" s="133">
        <v>25000</v>
      </c>
    </row>
    <row r="32" spans="1:5">
      <c r="A32" s="106" t="s">
        <v>87</v>
      </c>
      <c r="B32" s="130">
        <v>25000</v>
      </c>
    </row>
    <row r="33" spans="1:2">
      <c r="A33" s="106" t="s">
        <v>88</v>
      </c>
      <c r="B33" s="130">
        <v>20000</v>
      </c>
    </row>
    <row r="34" spans="1:2">
      <c r="A34" s="106" t="s">
        <v>89</v>
      </c>
      <c r="B34" s="130">
        <v>240000</v>
      </c>
    </row>
    <row r="35" spans="1:2">
      <c r="A35" s="106" t="s">
        <v>90</v>
      </c>
      <c r="B35" s="130">
        <v>15000</v>
      </c>
    </row>
    <row r="36" spans="1:2">
      <c r="A36" s="106" t="s">
        <v>91</v>
      </c>
      <c r="B36" s="130">
        <v>20000</v>
      </c>
    </row>
    <row r="37" spans="1:2">
      <c r="A37" s="106" t="s">
        <v>92</v>
      </c>
      <c r="B37" s="130">
        <v>30000</v>
      </c>
    </row>
    <row r="38" spans="1:2">
      <c r="A38" s="106" t="s">
        <v>93</v>
      </c>
      <c r="B38" s="130">
        <v>24000</v>
      </c>
    </row>
    <row r="39" spans="1:2">
      <c r="A39" s="106" t="s">
        <v>94</v>
      </c>
      <c r="B39" s="130">
        <v>70000</v>
      </c>
    </row>
    <row r="40" spans="1:2" ht="13.5" thickBot="1">
      <c r="A40" s="134" t="s">
        <v>95</v>
      </c>
      <c r="B40" s="135">
        <v>35000</v>
      </c>
    </row>
    <row r="41" spans="1:2">
      <c r="B41" s="136"/>
    </row>
    <row r="42" spans="1:2" ht="21">
      <c r="A42" s="103" t="s">
        <v>121</v>
      </c>
      <c r="B42" s="136"/>
    </row>
    <row r="43" spans="1:2">
      <c r="A43" s="102"/>
      <c r="B43" s="137"/>
    </row>
    <row r="44" spans="1:2" ht="13.5" thickBot="1">
      <c r="A44" s="138"/>
    </row>
    <row r="45" spans="1:2" ht="13.5" thickBot="1">
      <c r="A45" s="139" t="s">
        <v>26</v>
      </c>
      <c r="B45" s="140">
        <v>500000</v>
      </c>
    </row>
    <row r="48" spans="1:2" ht="21">
      <c r="A48" s="103" t="s">
        <v>122</v>
      </c>
    </row>
    <row r="50" spans="1:4" ht="13.5" thickBot="1">
      <c r="A50" s="171"/>
      <c r="B50" s="171"/>
      <c r="C50" s="171"/>
      <c r="D50" s="171"/>
    </row>
    <row r="51" spans="1:4">
      <c r="A51" s="104"/>
      <c r="B51" s="141"/>
      <c r="C51" s="142" t="s">
        <v>18</v>
      </c>
    </row>
    <row r="52" spans="1:4">
      <c r="A52" s="119" t="s">
        <v>22</v>
      </c>
      <c r="C52" s="143">
        <v>0.105</v>
      </c>
    </row>
    <row r="53" spans="1:4">
      <c r="A53" s="119" t="s">
        <v>24</v>
      </c>
      <c r="C53" s="144">
        <v>30</v>
      </c>
      <c r="D53" s="101" t="s">
        <v>25</v>
      </c>
    </row>
    <row r="54" spans="1:4">
      <c r="A54" s="119" t="s">
        <v>27</v>
      </c>
      <c r="C54" s="144">
        <v>360</v>
      </c>
    </row>
    <row r="55" spans="1:4">
      <c r="A55" s="119" t="s">
        <v>29</v>
      </c>
      <c r="C55" s="144">
        <v>10</v>
      </c>
      <c r="D55" s="101" t="s">
        <v>25</v>
      </c>
    </row>
    <row r="56" spans="1:4">
      <c r="A56" s="119" t="s">
        <v>111</v>
      </c>
      <c r="C56" s="144">
        <v>1.1499999999999999</v>
      </c>
      <c r="D56" s="101" t="s">
        <v>135</v>
      </c>
    </row>
    <row r="57" spans="1:4" ht="13.5" thickBot="1">
      <c r="A57" s="145" t="s">
        <v>34</v>
      </c>
      <c r="B57" s="146"/>
      <c r="C57" s="147">
        <v>0.31</v>
      </c>
    </row>
    <row r="58" spans="1:4" s="149" customFormat="1">
      <c r="A58" s="148"/>
      <c r="C58" s="150"/>
    </row>
    <row r="59" spans="1:4">
      <c r="A59" s="151"/>
      <c r="C59" s="152"/>
    </row>
    <row r="60" spans="1:4" ht="21">
      <c r="A60" s="103" t="s">
        <v>142</v>
      </c>
      <c r="C60" s="152"/>
    </row>
    <row r="61" spans="1:4" ht="13.5" thickBot="1">
      <c r="A61" s="151"/>
      <c r="C61" s="152"/>
    </row>
    <row r="62" spans="1:4">
      <c r="A62" s="104" t="s">
        <v>40</v>
      </c>
      <c r="B62" s="153">
        <f>1700</f>
        <v>1700</v>
      </c>
      <c r="C62" s="152"/>
    </row>
    <row r="63" spans="1:4" ht="13.5" thickBot="1">
      <c r="A63" s="134" t="s">
        <v>43</v>
      </c>
      <c r="B63" s="135">
        <v>300</v>
      </c>
      <c r="C63" s="152"/>
    </row>
    <row r="66" spans="1:4" ht="21">
      <c r="A66" s="103" t="s">
        <v>143</v>
      </c>
    </row>
    <row r="67" spans="1:4" ht="13.5" thickBot="1"/>
    <row r="68" spans="1:4" ht="13.5" thickBot="1">
      <c r="A68" s="154" t="s">
        <v>133</v>
      </c>
      <c r="B68" s="101" t="s">
        <v>124</v>
      </c>
    </row>
    <row r="70" spans="1:4" ht="21">
      <c r="A70" s="103" t="s">
        <v>144</v>
      </c>
    </row>
    <row r="72" spans="1:4" ht="13.5" thickBot="1">
      <c r="A72" s="171"/>
      <c r="B72" s="171"/>
      <c r="C72" s="171"/>
      <c r="D72" s="171"/>
    </row>
    <row r="73" spans="1:4" ht="13.5" thickBot="1">
      <c r="A73" s="155"/>
      <c r="B73" s="156" t="s">
        <v>113</v>
      </c>
      <c r="C73" s="156" t="s">
        <v>114</v>
      </c>
      <c r="D73" s="157" t="s">
        <v>115</v>
      </c>
    </row>
    <row r="74" spans="1:4">
      <c r="A74" s="128" t="s">
        <v>127</v>
      </c>
      <c r="B74" s="158">
        <v>700</v>
      </c>
      <c r="C74" s="159">
        <v>900</v>
      </c>
      <c r="D74" s="160">
        <v>1200</v>
      </c>
    </row>
    <row r="75" spans="1:4">
      <c r="A75" s="161" t="s">
        <v>146</v>
      </c>
      <c r="B75" s="175">
        <v>35000</v>
      </c>
      <c r="C75" s="176"/>
      <c r="D75" s="177"/>
    </row>
    <row r="76" spans="1:4" ht="13.5" thickBot="1">
      <c r="A76" s="162" t="s">
        <v>147</v>
      </c>
      <c r="B76" s="178">
        <v>12</v>
      </c>
      <c r="C76" s="179"/>
      <c r="D76" s="180"/>
    </row>
    <row r="78" spans="1:4" ht="21">
      <c r="A78" s="103" t="s">
        <v>145</v>
      </c>
    </row>
    <row r="80" spans="1:4" ht="13.5" thickBot="1">
      <c r="A80" s="163"/>
      <c r="B80" s="163"/>
      <c r="C80" s="163"/>
    </row>
    <row r="81" spans="1:3">
      <c r="A81" s="173" t="s">
        <v>8</v>
      </c>
      <c r="B81" s="174"/>
      <c r="C81" s="164">
        <v>0.09</v>
      </c>
    </row>
    <row r="82" spans="1:3">
      <c r="A82" s="169" t="s">
        <v>125</v>
      </c>
      <c r="B82" s="170"/>
      <c r="C82" s="143">
        <v>0.04</v>
      </c>
    </row>
    <row r="83" spans="1:3">
      <c r="A83" s="169" t="s">
        <v>13</v>
      </c>
      <c r="B83" s="170"/>
      <c r="C83" s="143">
        <v>0.03</v>
      </c>
    </row>
    <row r="84" spans="1:3">
      <c r="A84" s="106"/>
      <c r="C84" s="165"/>
    </row>
    <row r="85" spans="1:3">
      <c r="A85" s="106" t="s">
        <v>15</v>
      </c>
      <c r="C85" s="143">
        <v>0.28000000000000003</v>
      </c>
    </row>
    <row r="86" spans="1:3">
      <c r="A86" s="106"/>
      <c r="C86" s="166"/>
    </row>
    <row r="87" spans="1:3" ht="13.5" thickBot="1">
      <c r="A87" s="134" t="s">
        <v>126</v>
      </c>
      <c r="B87" s="146"/>
      <c r="C87" s="147">
        <v>0.12</v>
      </c>
    </row>
  </sheetData>
  <sheetProtection password="9B80" sheet="1" objects="1" scenarios="1" formatCells="0" formatColumns="0" formatRows="0" insertColumns="0" insertRows="0" insertHyperlinks="0" deleteColumns="0" deleteRows="0" selectLockedCells="1" sort="0" autoFilter="0" pivotTables="0"/>
  <mergeCells count="10">
    <mergeCell ref="A83:B83"/>
    <mergeCell ref="A72:D72"/>
    <mergeCell ref="A18:D18"/>
    <mergeCell ref="A9:B9"/>
    <mergeCell ref="A26:B26"/>
    <mergeCell ref="A50:D50"/>
    <mergeCell ref="A81:B81"/>
    <mergeCell ref="A82:B82"/>
    <mergeCell ref="B75:D75"/>
    <mergeCell ref="B76:D76"/>
  </mergeCells>
  <dataValidations count="1">
    <dataValidation type="list" allowBlank="1" showInputMessage="1" showErrorMessage="1" sqref="A68">
      <formula1>Reference</formula1>
    </dataValidation>
  </dataValidations>
  <hyperlinks>
    <hyperlink ref="B5" r:id="rId1"/>
  </hyperlinks>
  <pageMargins left="0.7" right="0.7" top="0.75" bottom="0.75" header="0.3" footer="0.3"/>
  <pageSetup scale="62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80"/>
  <sheetViews>
    <sheetView showGridLines="0" workbookViewId="0">
      <selection activeCell="F31" sqref="F31"/>
    </sheetView>
  </sheetViews>
  <sheetFormatPr defaultRowHeight="12.75"/>
  <cols>
    <col min="1" max="1" width="30.28515625" style="1" bestFit="1" customWidth="1"/>
    <col min="2" max="11" width="14.5703125" style="1" bestFit="1" customWidth="1"/>
    <col min="12" max="12" width="13.5703125" style="1" bestFit="1" customWidth="1"/>
    <col min="13" max="16384" width="9.140625" style="1"/>
  </cols>
  <sheetData>
    <row r="1" spans="1:12" ht="13.5" thickBot="1">
      <c r="A1" s="181" t="s">
        <v>0</v>
      </c>
      <c r="B1" s="183"/>
    </row>
    <row r="2" spans="1:12" ht="13.5" thickBot="1">
      <c r="A2" s="78"/>
      <c r="B2" s="93"/>
      <c r="E2" s="181" t="s">
        <v>1</v>
      </c>
      <c r="F2" s="182"/>
      <c r="G2" s="182"/>
      <c r="H2" s="183"/>
      <c r="J2" s="181" t="s">
        <v>2</v>
      </c>
      <c r="K2" s="182"/>
      <c r="L2" s="183"/>
    </row>
    <row r="3" spans="1:12">
      <c r="A3" s="3" t="s">
        <v>3</v>
      </c>
      <c r="B3" s="74" t="str">
        <f>Setup!B10</f>
        <v>Project X</v>
      </c>
      <c r="E3" s="4"/>
      <c r="F3" s="4" t="s">
        <v>113</v>
      </c>
      <c r="G3" s="4" t="s">
        <v>114</v>
      </c>
      <c r="H3" s="4" t="s">
        <v>115</v>
      </c>
    </row>
    <row r="4" spans="1:12">
      <c r="A4" s="3" t="s">
        <v>7</v>
      </c>
      <c r="B4" s="74" t="str">
        <f>Setup!B11</f>
        <v>Somerville, MA</v>
      </c>
      <c r="F4" s="68"/>
      <c r="G4" s="68"/>
      <c r="H4" s="68"/>
      <c r="J4" s="184" t="s">
        <v>8</v>
      </c>
      <c r="K4" s="184"/>
      <c r="L4" s="88">
        <f>Setup!C81</f>
        <v>0.09</v>
      </c>
    </row>
    <row r="5" spans="1:12">
      <c r="A5" s="3" t="s">
        <v>9</v>
      </c>
      <c r="B5" s="75">
        <f>Setup!B12</f>
        <v>40179</v>
      </c>
      <c r="E5" s="1" t="s">
        <v>10</v>
      </c>
      <c r="F5" s="90">
        <f>Setup!B20</f>
        <v>3</v>
      </c>
      <c r="G5" s="90">
        <f>Setup!C20</f>
        <v>5</v>
      </c>
      <c r="H5" s="90">
        <f>Setup!D20</f>
        <v>8</v>
      </c>
      <c r="J5" s="184" t="s">
        <v>11</v>
      </c>
      <c r="K5" s="184"/>
      <c r="L5" s="88">
        <f>Setup!C82</f>
        <v>0.04</v>
      </c>
    </row>
    <row r="6" spans="1:12" ht="13.5" thickBot="1">
      <c r="A6" s="10" t="s">
        <v>20</v>
      </c>
      <c r="B6" s="76">
        <f>Setup!B14</f>
        <v>0.95</v>
      </c>
      <c r="E6" s="1" t="s">
        <v>12</v>
      </c>
      <c r="F6" s="67">
        <f>Setup!B74</f>
        <v>700</v>
      </c>
      <c r="G6" s="67">
        <f>Setup!C74</f>
        <v>900</v>
      </c>
      <c r="H6" s="67">
        <f>Setup!D74</f>
        <v>1200</v>
      </c>
      <c r="J6" s="184" t="s">
        <v>13</v>
      </c>
      <c r="K6" s="184"/>
      <c r="L6" s="88">
        <f>Setup!C83</f>
        <v>0.03</v>
      </c>
    </row>
    <row r="7" spans="1:12">
      <c r="A7" s="8"/>
      <c r="B7" s="92"/>
      <c r="E7" s="4" t="s">
        <v>14</v>
      </c>
      <c r="F7" s="9">
        <f>F5*F6</f>
        <v>2100</v>
      </c>
      <c r="G7" s="9">
        <f>G5*G6</f>
        <v>4500</v>
      </c>
      <c r="H7" s="9">
        <f>H5*H6</f>
        <v>9600</v>
      </c>
      <c r="L7" s="88"/>
    </row>
    <row r="8" spans="1:12" ht="13.5" thickBot="1">
      <c r="A8" s="8"/>
      <c r="B8" s="12"/>
      <c r="J8" s="1" t="s">
        <v>15</v>
      </c>
      <c r="L8" s="88">
        <f>Setup!C85</f>
        <v>0.28000000000000003</v>
      </c>
    </row>
    <row r="9" spans="1:12" ht="15.75" customHeight="1" thickBot="1">
      <c r="A9" s="185" t="s">
        <v>23</v>
      </c>
      <c r="B9" s="186"/>
      <c r="E9" s="181" t="s">
        <v>16</v>
      </c>
      <c r="F9" s="182"/>
      <c r="G9" s="182"/>
      <c r="H9" s="183"/>
      <c r="L9" s="88"/>
    </row>
    <row r="10" spans="1:12">
      <c r="A10" s="1" t="s">
        <v>26</v>
      </c>
      <c r="B10" s="66">
        <f>'Construction Costs'!B33</f>
        <v>500000</v>
      </c>
      <c r="F10" s="1" t="s">
        <v>17</v>
      </c>
      <c r="G10" s="1" t="s">
        <v>18</v>
      </c>
      <c r="J10" s="1" t="s">
        <v>19</v>
      </c>
      <c r="L10" s="88">
        <f>Setup!C87</f>
        <v>0.12</v>
      </c>
    </row>
    <row r="11" spans="1:12">
      <c r="A11" s="1" t="s">
        <v>28</v>
      </c>
      <c r="B11" s="67">
        <f>'Construction Costs'!B35</f>
        <v>1443000</v>
      </c>
      <c r="E11" s="1" t="s">
        <v>21</v>
      </c>
      <c r="F11" s="11">
        <f>B12-G11</f>
        <v>733500.39912482956</v>
      </c>
      <c r="G11" s="11">
        <f>C40</f>
        <v>1209499.6008751704</v>
      </c>
    </row>
    <row r="12" spans="1:12">
      <c r="A12" s="1" t="s">
        <v>30</v>
      </c>
      <c r="B12" s="67">
        <f>'Construction Costs'!B36</f>
        <v>1943000</v>
      </c>
      <c r="E12" s="13" t="s">
        <v>22</v>
      </c>
      <c r="G12" s="88">
        <f>Setup!C52</f>
        <v>0.105</v>
      </c>
    </row>
    <row r="13" spans="1:12">
      <c r="B13" s="15"/>
      <c r="E13" s="13" t="s">
        <v>24</v>
      </c>
      <c r="G13" s="89">
        <f>Setup!C53</f>
        <v>30</v>
      </c>
      <c r="H13" s="1" t="s">
        <v>25</v>
      </c>
    </row>
    <row r="14" spans="1:12" ht="15.75" customHeight="1" thickBot="1">
      <c r="E14" s="13" t="s">
        <v>27</v>
      </c>
      <c r="G14" s="89">
        <f>Setup!C54</f>
        <v>360</v>
      </c>
    </row>
    <row r="15" spans="1:12" ht="13.5" thickBot="1">
      <c r="A15" s="185" t="s">
        <v>33</v>
      </c>
      <c r="B15" s="186"/>
      <c r="E15" s="13" t="s">
        <v>29</v>
      </c>
      <c r="G15" s="89">
        <f>Setup!C55</f>
        <v>10</v>
      </c>
      <c r="H15" s="1" t="s">
        <v>25</v>
      </c>
      <c r="J15" s="14"/>
      <c r="K15" s="14"/>
    </row>
    <row r="16" spans="1:12">
      <c r="A16" s="4" t="s">
        <v>35</v>
      </c>
      <c r="D16" s="7"/>
      <c r="E16" s="13" t="s">
        <v>31</v>
      </c>
      <c r="G16" s="14">
        <f>PMT(G12/12,G14,-1)*12</f>
        <v>0.10976871533916838</v>
      </c>
    </row>
    <row r="17" spans="1:11">
      <c r="A17" s="1" t="s">
        <v>37</v>
      </c>
      <c r="B17" s="11">
        <f>SUM(F7:H7)*12</f>
        <v>194400</v>
      </c>
      <c r="E17" s="13" t="s">
        <v>32</v>
      </c>
      <c r="G17" s="91">
        <f>Setup!C56</f>
        <v>1.1499999999999999</v>
      </c>
      <c r="J17" s="14"/>
    </row>
    <row r="18" spans="1:11" ht="13.5" thickBot="1">
      <c r="A18" s="1" t="s">
        <v>148</v>
      </c>
      <c r="B18" s="11">
        <f>Setup!B75/Setup!B76</f>
        <v>2916.6666666666665</v>
      </c>
      <c r="E18" s="13" t="s">
        <v>34</v>
      </c>
      <c r="G18" s="88">
        <f>Setup!C57</f>
        <v>0.31</v>
      </c>
      <c r="J18" s="11"/>
    </row>
    <row r="19" spans="1:11" ht="13.5" thickBot="1">
      <c r="A19" s="4" t="s">
        <v>38</v>
      </c>
      <c r="E19" s="181" t="s">
        <v>36</v>
      </c>
      <c r="F19" s="182"/>
      <c r="G19" s="182"/>
      <c r="H19" s="183"/>
    </row>
    <row r="20" spans="1:11">
      <c r="A20" s="1" t="s">
        <v>40</v>
      </c>
      <c r="B20" s="67">
        <f>Setup!B62</f>
        <v>1700</v>
      </c>
    </row>
    <row r="21" spans="1:11">
      <c r="A21" s="1" t="s">
        <v>42</v>
      </c>
      <c r="B21" s="7">
        <f>SUM(F5:H5)*B20</f>
        <v>27200</v>
      </c>
      <c r="E21" s="1" t="s">
        <v>21</v>
      </c>
      <c r="F21" s="11">
        <f>B11</f>
        <v>1443000</v>
      </c>
    </row>
    <row r="22" spans="1:11">
      <c r="A22" s="1" t="s">
        <v>43</v>
      </c>
      <c r="B22" s="67">
        <f>Setup!B63</f>
        <v>300</v>
      </c>
      <c r="E22" s="1" t="s">
        <v>39</v>
      </c>
      <c r="F22" s="91">
        <f>IF(Setup!A68="Commercial",39,27.5)</f>
        <v>27.5</v>
      </c>
    </row>
    <row r="23" spans="1:11">
      <c r="A23" s="1" t="s">
        <v>44</v>
      </c>
      <c r="B23" s="7">
        <f>SUM(F5:H5)*B22</f>
        <v>4800</v>
      </c>
      <c r="E23" s="1" t="s">
        <v>41</v>
      </c>
      <c r="F23" s="11">
        <f>F21/F22</f>
        <v>52472.727272727272</v>
      </c>
    </row>
    <row r="28" spans="1:11" s="16" customFormat="1">
      <c r="B28" s="16">
        <v>0</v>
      </c>
      <c r="C28" s="16">
        <v>1</v>
      </c>
      <c r="D28" s="16">
        <v>2</v>
      </c>
      <c r="E28" s="16">
        <v>3</v>
      </c>
      <c r="F28" s="16">
        <v>4</v>
      </c>
      <c r="G28" s="16">
        <v>5</v>
      </c>
      <c r="H28" s="16">
        <v>6</v>
      </c>
      <c r="I28" s="16">
        <v>7</v>
      </c>
      <c r="J28" s="16">
        <v>8</v>
      </c>
      <c r="K28" s="16">
        <v>9</v>
      </c>
    </row>
    <row r="29" spans="1:11" s="4" customFormat="1">
      <c r="B29" s="77">
        <f>Setup!B13</f>
        <v>2009</v>
      </c>
      <c r="C29" s="17">
        <f>B29+1</f>
        <v>2010</v>
      </c>
      <c r="D29" s="17">
        <f t="shared" ref="D29:K29" si="0">C29+1</f>
        <v>2011</v>
      </c>
      <c r="E29" s="17">
        <f t="shared" si="0"/>
        <v>2012</v>
      </c>
      <c r="F29" s="17">
        <f t="shared" si="0"/>
        <v>2013</v>
      </c>
      <c r="G29" s="17">
        <f t="shared" si="0"/>
        <v>2014</v>
      </c>
      <c r="H29" s="17">
        <f t="shared" si="0"/>
        <v>2015</v>
      </c>
      <c r="I29" s="17">
        <f t="shared" si="0"/>
        <v>2016</v>
      </c>
      <c r="J29" s="17">
        <f t="shared" si="0"/>
        <v>2017</v>
      </c>
      <c r="K29" s="17">
        <f t="shared" si="0"/>
        <v>2018</v>
      </c>
    </row>
    <row r="30" spans="1:11" s="4" customFormat="1">
      <c r="A30" s="1" t="s">
        <v>146</v>
      </c>
      <c r="B30" s="95"/>
      <c r="C30" s="21">
        <f>IF(Setup!B76&lt;=12,(Setup!B75/12)*Setup!B76,(Setup!B75/Setup!B76)*12)</f>
        <v>35000</v>
      </c>
      <c r="D30" s="21"/>
      <c r="E30" s="21"/>
      <c r="F30" s="21"/>
      <c r="G30" s="21"/>
      <c r="H30" s="21"/>
      <c r="I30" s="21"/>
      <c r="J30" s="21"/>
      <c r="K30" s="21"/>
    </row>
    <row r="31" spans="1:11">
      <c r="A31" s="1" t="s">
        <v>37</v>
      </c>
      <c r="C31" s="21">
        <f>B17</f>
        <v>194400</v>
      </c>
      <c r="D31" s="18">
        <f>C31*(1+$L$5)</f>
        <v>202176</v>
      </c>
      <c r="E31" s="18">
        <f>D31*(1+$L$5)</f>
        <v>210263.04000000001</v>
      </c>
      <c r="F31" s="18">
        <f>E31*(1+$L$5)</f>
        <v>218673.56160000002</v>
      </c>
      <c r="G31" s="18">
        <f>F31*(1+$L$5)</f>
        <v>227420.50406400004</v>
      </c>
      <c r="H31" s="18">
        <f>G31*(1+$L$5)</f>
        <v>236517.32422656004</v>
      </c>
      <c r="I31" s="18">
        <f t="shared" ref="I31:K31" si="1">H31*(1+$L$5)</f>
        <v>245978.01719562247</v>
      </c>
      <c r="J31" s="18">
        <f t="shared" si="1"/>
        <v>255817.13788344737</v>
      </c>
      <c r="K31" s="18">
        <f t="shared" si="1"/>
        <v>266049.82339878526</v>
      </c>
    </row>
    <row r="32" spans="1:11">
      <c r="A32" s="20" t="s">
        <v>45</v>
      </c>
      <c r="C32" s="21">
        <f t="shared" ref="C32:K32" si="2">C31*(1-$B$6)</f>
        <v>9720.0000000000091</v>
      </c>
      <c r="D32" s="21">
        <f t="shared" si="2"/>
        <v>10108.800000000008</v>
      </c>
      <c r="E32" s="21">
        <f t="shared" si="2"/>
        <v>10513.152000000009</v>
      </c>
      <c r="F32" s="21">
        <f t="shared" si="2"/>
        <v>10933.678080000011</v>
      </c>
      <c r="G32" s="21">
        <f t="shared" si="2"/>
        <v>11371.025203200012</v>
      </c>
      <c r="H32" s="21">
        <f t="shared" si="2"/>
        <v>11825.866211328013</v>
      </c>
      <c r="I32" s="21">
        <f t="shared" si="2"/>
        <v>12298.900859781133</v>
      </c>
      <c r="J32" s="21">
        <f t="shared" si="2"/>
        <v>12790.856894172381</v>
      </c>
      <c r="K32" s="21">
        <f t="shared" si="2"/>
        <v>13302.491169939274</v>
      </c>
    </row>
    <row r="33" spans="1:12">
      <c r="A33" s="1" t="s">
        <v>46</v>
      </c>
      <c r="C33" s="21">
        <f>C31-C32</f>
        <v>184680</v>
      </c>
      <c r="D33" s="18">
        <f t="shared" ref="D33:K35" si="3">C33*(1+$L$5)</f>
        <v>192067.20000000001</v>
      </c>
      <c r="E33" s="18">
        <f t="shared" si="3"/>
        <v>199749.88800000001</v>
      </c>
      <c r="F33" s="18">
        <f t="shared" si="3"/>
        <v>207739.88352</v>
      </c>
      <c r="G33" s="18">
        <f t="shared" si="3"/>
        <v>216049.47886080001</v>
      </c>
      <c r="H33" s="18">
        <f t="shared" si="3"/>
        <v>224691.45801523203</v>
      </c>
      <c r="I33" s="18">
        <f t="shared" si="3"/>
        <v>233679.1163358413</v>
      </c>
      <c r="J33" s="18">
        <f t="shared" si="3"/>
        <v>243026.28098927496</v>
      </c>
      <c r="K33" s="18">
        <f t="shared" si="3"/>
        <v>252747.33222884597</v>
      </c>
    </row>
    <row r="34" spans="1:12">
      <c r="A34" s="20" t="s">
        <v>47</v>
      </c>
      <c r="C34" s="23">
        <f>B21</f>
        <v>27200</v>
      </c>
      <c r="D34" s="18">
        <f t="shared" si="3"/>
        <v>28288</v>
      </c>
      <c r="E34" s="18">
        <f t="shared" si="3"/>
        <v>29419.52</v>
      </c>
      <c r="F34" s="18">
        <f t="shared" si="3"/>
        <v>30596.300800000001</v>
      </c>
      <c r="G34" s="18">
        <f t="shared" si="3"/>
        <v>31820.152832000003</v>
      </c>
      <c r="H34" s="18">
        <f t="shared" si="3"/>
        <v>33092.958945280006</v>
      </c>
      <c r="I34" s="18">
        <f t="shared" si="3"/>
        <v>34416.677303091208</v>
      </c>
      <c r="J34" s="18">
        <f t="shared" si="3"/>
        <v>35793.344395214859</v>
      </c>
      <c r="K34" s="18">
        <f t="shared" si="3"/>
        <v>37225.078171023451</v>
      </c>
    </row>
    <row r="35" spans="1:12">
      <c r="A35" s="20" t="s">
        <v>48</v>
      </c>
      <c r="C35" s="23">
        <f>B23</f>
        <v>4800</v>
      </c>
      <c r="D35" s="18">
        <f t="shared" si="3"/>
        <v>4992</v>
      </c>
      <c r="E35" s="18">
        <f t="shared" si="3"/>
        <v>5191.68</v>
      </c>
      <c r="F35" s="18">
        <f t="shared" si="3"/>
        <v>5399.3472000000002</v>
      </c>
      <c r="G35" s="18">
        <f t="shared" si="3"/>
        <v>5615.3210880000006</v>
      </c>
      <c r="H35" s="18">
        <f t="shared" si="3"/>
        <v>5839.9339315200004</v>
      </c>
      <c r="I35" s="18">
        <f t="shared" si="3"/>
        <v>6073.5312887808004</v>
      </c>
      <c r="J35" s="18">
        <f t="shared" si="3"/>
        <v>6316.4725403320326</v>
      </c>
      <c r="K35" s="18">
        <f t="shared" si="3"/>
        <v>6569.1314419453138</v>
      </c>
    </row>
    <row r="36" spans="1:12">
      <c r="C36" s="23"/>
      <c r="D36" s="22"/>
      <c r="E36" s="22"/>
      <c r="F36" s="22"/>
      <c r="G36" s="22"/>
      <c r="H36" s="22"/>
      <c r="I36" s="22"/>
      <c r="J36" s="22"/>
      <c r="K36" s="22"/>
    </row>
    <row r="37" spans="1:12">
      <c r="A37" s="1" t="s">
        <v>49</v>
      </c>
      <c r="C37" s="23">
        <f t="shared" ref="C37:K37" si="4">C33-C34-C35</f>
        <v>152680</v>
      </c>
      <c r="D37" s="23">
        <f t="shared" si="4"/>
        <v>158787.20000000001</v>
      </c>
      <c r="E37" s="23">
        <f t="shared" si="4"/>
        <v>165138.68800000002</v>
      </c>
      <c r="F37" s="23">
        <f t="shared" si="4"/>
        <v>171744.23552000002</v>
      </c>
      <c r="G37" s="23">
        <f t="shared" si="4"/>
        <v>178614.00494080002</v>
      </c>
      <c r="H37" s="23">
        <f t="shared" si="4"/>
        <v>185758.56513843202</v>
      </c>
      <c r="I37" s="23">
        <f t="shared" si="4"/>
        <v>193188.90774396929</v>
      </c>
      <c r="J37" s="23">
        <f t="shared" si="4"/>
        <v>200916.46405372806</v>
      </c>
      <c r="K37" s="23">
        <f t="shared" si="4"/>
        <v>208953.12261587719</v>
      </c>
    </row>
    <row r="38" spans="1:12">
      <c r="C38" s="22"/>
      <c r="D38" s="22"/>
      <c r="E38" s="22"/>
      <c r="F38" s="22"/>
      <c r="G38" s="22"/>
      <c r="H38" s="22"/>
      <c r="I38" s="22"/>
      <c r="J38" s="22"/>
      <c r="K38" s="22"/>
    </row>
    <row r="39" spans="1:12">
      <c r="A39" s="1" t="s">
        <v>50</v>
      </c>
      <c r="C39" s="18">
        <f>C37/$G$17</f>
        <v>132765.21739130435</v>
      </c>
      <c r="D39" s="18"/>
      <c r="E39" s="18"/>
      <c r="F39" s="18"/>
      <c r="G39" s="18"/>
      <c r="H39" s="18"/>
      <c r="I39" s="18"/>
      <c r="J39" s="18"/>
      <c r="K39" s="18"/>
    </row>
    <row r="40" spans="1:12">
      <c r="A40" s="1" t="s">
        <v>51</v>
      </c>
      <c r="C40" s="18">
        <f>C39/G16</f>
        <v>1209499.6008751704</v>
      </c>
      <c r="D40" s="22"/>
      <c r="E40" s="22"/>
      <c r="F40" s="22"/>
      <c r="G40" s="22"/>
      <c r="H40" s="22"/>
      <c r="I40" s="22"/>
      <c r="J40" s="22"/>
      <c r="K40" s="22"/>
    </row>
    <row r="41" spans="1:12">
      <c r="C41" s="22"/>
      <c r="D41" s="22"/>
      <c r="E41" s="22"/>
      <c r="F41" s="22"/>
      <c r="G41" s="22"/>
      <c r="H41" s="22"/>
      <c r="I41" s="22"/>
      <c r="J41" s="22"/>
      <c r="K41" s="22"/>
    </row>
    <row r="42" spans="1:12">
      <c r="A42" s="1" t="s">
        <v>52</v>
      </c>
      <c r="C42" s="18">
        <f>C40*G16</f>
        <v>132765.21739130435</v>
      </c>
      <c r="D42" s="18">
        <f>C42</f>
        <v>132765.21739130435</v>
      </c>
      <c r="E42" s="18">
        <f>D42</f>
        <v>132765.21739130435</v>
      </c>
      <c r="F42" s="18">
        <f>E42</f>
        <v>132765.21739130435</v>
      </c>
      <c r="G42" s="18">
        <f>F42</f>
        <v>132765.21739130435</v>
      </c>
      <c r="H42" s="18">
        <f>G42</f>
        <v>132765.21739130435</v>
      </c>
      <c r="I42" s="18">
        <f t="shared" ref="I42:J42" si="5">H42</f>
        <v>132765.21739130435</v>
      </c>
      <c r="J42" s="18">
        <f t="shared" si="5"/>
        <v>132765.21739130435</v>
      </c>
      <c r="K42" s="18"/>
    </row>
    <row r="43" spans="1:12">
      <c r="C43" s="22"/>
      <c r="D43" s="22"/>
      <c r="E43" s="22"/>
      <c r="F43" s="22"/>
      <c r="G43" s="22"/>
      <c r="H43" s="22"/>
      <c r="I43" s="22"/>
      <c r="J43" s="22"/>
      <c r="K43" s="22"/>
    </row>
    <row r="44" spans="1:12">
      <c r="A44" s="1" t="s">
        <v>53</v>
      </c>
      <c r="C44" s="18">
        <f t="shared" ref="C44:J44" si="6">C37-C42</f>
        <v>19914.782608695648</v>
      </c>
      <c r="D44" s="18">
        <f t="shared" si="6"/>
        <v>26021.98260869566</v>
      </c>
      <c r="E44" s="18">
        <f t="shared" si="6"/>
        <v>32373.470608695672</v>
      </c>
      <c r="F44" s="18">
        <f t="shared" si="6"/>
        <v>38979.018128695665</v>
      </c>
      <c r="G44" s="18">
        <f t="shared" si="6"/>
        <v>45848.787549495668</v>
      </c>
      <c r="H44" s="18">
        <f t="shared" si="6"/>
        <v>52993.347747127671</v>
      </c>
      <c r="I44" s="18">
        <f t="shared" si="6"/>
        <v>60423.69035266494</v>
      </c>
      <c r="J44" s="18">
        <f t="shared" si="6"/>
        <v>68151.246662423713</v>
      </c>
      <c r="K44" s="18"/>
    </row>
    <row r="45" spans="1:12">
      <c r="C45" s="22"/>
      <c r="D45" s="22"/>
      <c r="E45" s="22"/>
      <c r="F45" s="22"/>
      <c r="G45" s="22"/>
      <c r="H45" s="22"/>
      <c r="I45" s="22"/>
      <c r="J45" s="22"/>
      <c r="K45" s="22"/>
    </row>
    <row r="46" spans="1:12">
      <c r="A46" s="20" t="s">
        <v>54</v>
      </c>
      <c r="C46" s="66">
        <f>'Amoritization Schedule'!J2</f>
        <v>6053.590249245055</v>
      </c>
      <c r="D46" s="66">
        <f>'Amoritization Schedule'!J3</f>
        <v>6720.7167823333475</v>
      </c>
      <c r="E46" s="66">
        <f>'Amoritization Schedule'!J4</f>
        <v>7461.3629612559434</v>
      </c>
      <c r="F46" s="66">
        <f>'Amoritization Schedule'!J5</f>
        <v>8283.6309046597671</v>
      </c>
      <c r="G46" s="66">
        <f>'Amoritization Schedule'!J6</f>
        <v>9196.5156126226229</v>
      </c>
      <c r="H46" s="66">
        <f>'Amoritization Schedule'!J7</f>
        <v>10210.003365267714</v>
      </c>
      <c r="I46" s="66">
        <f>'Amoritization Schedule'!J8</f>
        <v>11335.180965244948</v>
      </c>
      <c r="J46" s="66">
        <f>'Amoritization Schedule'!J9</f>
        <v>12584.357019110739</v>
      </c>
      <c r="K46" s="19"/>
    </row>
    <row r="47" spans="1:12">
      <c r="A47" s="94" t="s">
        <v>55</v>
      </c>
      <c r="B47" s="22"/>
      <c r="C47" s="18">
        <f>$F$23</f>
        <v>52472.727272727272</v>
      </c>
      <c r="D47" s="18">
        <f t="shared" ref="D47:J47" si="7">$F$23</f>
        <v>52472.727272727272</v>
      </c>
      <c r="E47" s="18">
        <f t="shared" si="7"/>
        <v>52472.727272727272</v>
      </c>
      <c r="F47" s="18">
        <f t="shared" si="7"/>
        <v>52472.727272727272</v>
      </c>
      <c r="G47" s="18">
        <f t="shared" si="7"/>
        <v>52472.727272727272</v>
      </c>
      <c r="H47" s="18">
        <f t="shared" si="7"/>
        <v>52472.727272727272</v>
      </c>
      <c r="I47" s="18">
        <f t="shared" si="7"/>
        <v>52472.727272727272</v>
      </c>
      <c r="J47" s="18">
        <f t="shared" si="7"/>
        <v>52472.727272727272</v>
      </c>
      <c r="K47" s="18"/>
      <c r="L47" s="22"/>
    </row>
    <row r="48" spans="1:1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>
      <c r="A49" s="22" t="s">
        <v>56</v>
      </c>
      <c r="B49" s="22"/>
      <c r="C49" s="18">
        <f t="shared" ref="C49:J49" si="8">C44+C46-C47</f>
        <v>-26504.354414786569</v>
      </c>
      <c r="D49" s="18">
        <f t="shared" si="8"/>
        <v>-19730.027881698265</v>
      </c>
      <c r="E49" s="18">
        <f t="shared" si="8"/>
        <v>-12637.893702775655</v>
      </c>
      <c r="F49" s="18">
        <f t="shared" si="8"/>
        <v>-5210.07823937184</v>
      </c>
      <c r="G49" s="18">
        <f t="shared" si="8"/>
        <v>2572.575889391017</v>
      </c>
      <c r="H49" s="18">
        <f t="shared" si="8"/>
        <v>10730.623839668115</v>
      </c>
      <c r="I49" s="18">
        <f t="shared" si="8"/>
        <v>19286.144045182613</v>
      </c>
      <c r="J49" s="18">
        <f t="shared" si="8"/>
        <v>28262.876408807184</v>
      </c>
      <c r="K49" s="18"/>
      <c r="L49" s="22"/>
    </row>
    <row r="50" spans="1:12">
      <c r="A50" s="22" t="s">
        <v>57</v>
      </c>
      <c r="B50" s="22"/>
      <c r="C50" s="18">
        <f t="shared" ref="C50:J50" si="9">C49*$G$18</f>
        <v>-8216.3498685838367</v>
      </c>
      <c r="D50" s="18">
        <f t="shared" si="9"/>
        <v>-6116.3086433264616</v>
      </c>
      <c r="E50" s="18">
        <f t="shared" si="9"/>
        <v>-3917.7470478604528</v>
      </c>
      <c r="F50" s="18">
        <f t="shared" si="9"/>
        <v>-1615.1242542052703</v>
      </c>
      <c r="G50" s="18">
        <f t="shared" si="9"/>
        <v>797.49852571121528</v>
      </c>
      <c r="H50" s="18">
        <f t="shared" si="9"/>
        <v>3326.4933902971156</v>
      </c>
      <c r="I50" s="18">
        <f t="shared" si="9"/>
        <v>5978.7046540066103</v>
      </c>
      <c r="J50" s="18">
        <f t="shared" si="9"/>
        <v>8761.4916867302272</v>
      </c>
      <c r="K50" s="18"/>
      <c r="L50" s="22"/>
    </row>
    <row r="51" spans="1:1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>
      <c r="A52" s="22" t="s">
        <v>58</v>
      </c>
      <c r="B52" s="22"/>
      <c r="C52" s="18">
        <f t="shared" ref="C52:J52" si="10">C44-C50</f>
        <v>28131.132477279483</v>
      </c>
      <c r="D52" s="18">
        <f t="shared" si="10"/>
        <v>32138.291252022122</v>
      </c>
      <c r="E52" s="18">
        <f t="shared" si="10"/>
        <v>36291.217656556124</v>
      </c>
      <c r="F52" s="18">
        <f t="shared" si="10"/>
        <v>40594.142382900936</v>
      </c>
      <c r="G52" s="18">
        <f t="shared" si="10"/>
        <v>45051.289023784455</v>
      </c>
      <c r="H52" s="18">
        <f t="shared" si="10"/>
        <v>49666.854356830554</v>
      </c>
      <c r="I52" s="18">
        <f t="shared" si="10"/>
        <v>54444.985698658333</v>
      </c>
      <c r="J52" s="18">
        <f t="shared" si="10"/>
        <v>59389.75497569349</v>
      </c>
      <c r="K52" s="18"/>
      <c r="L52" s="22"/>
    </row>
    <row r="53" spans="1:1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>
      <c r="A55" s="22" t="s">
        <v>59</v>
      </c>
      <c r="B55" s="22"/>
      <c r="C55" s="18">
        <f t="shared" ref="C55:J55" si="11">D37/$L$4</f>
        <v>1764302.2222222225</v>
      </c>
      <c r="D55" s="18">
        <f t="shared" si="11"/>
        <v>1834874.3111111114</v>
      </c>
      <c r="E55" s="18">
        <f t="shared" si="11"/>
        <v>1908269.2835555559</v>
      </c>
      <c r="F55" s="18">
        <f t="shared" si="11"/>
        <v>1984600.054897778</v>
      </c>
      <c r="G55" s="18">
        <f t="shared" si="11"/>
        <v>2063984.0570936892</v>
      </c>
      <c r="H55" s="18">
        <f t="shared" si="11"/>
        <v>2146543.4193774369</v>
      </c>
      <c r="I55" s="18">
        <f t="shared" si="11"/>
        <v>2232405.1561525343</v>
      </c>
      <c r="J55" s="18">
        <f t="shared" si="11"/>
        <v>2321701.3623986356</v>
      </c>
      <c r="K55" s="18"/>
      <c r="L55" s="22"/>
    </row>
    <row r="56" spans="1:12">
      <c r="A56" s="94" t="s">
        <v>60</v>
      </c>
      <c r="B56" s="22"/>
      <c r="C56" s="18">
        <f t="shared" ref="C56:J56" si="12">C55*$L$6</f>
        <v>52929.066666666673</v>
      </c>
      <c r="D56" s="18">
        <f t="shared" si="12"/>
        <v>55046.229333333344</v>
      </c>
      <c r="E56" s="18">
        <f t="shared" si="12"/>
        <v>57248.078506666672</v>
      </c>
      <c r="F56" s="18">
        <f t="shared" si="12"/>
        <v>59538.001646933335</v>
      </c>
      <c r="G56" s="18">
        <f t="shared" si="12"/>
        <v>61919.521712810674</v>
      </c>
      <c r="H56" s="18">
        <f t="shared" si="12"/>
        <v>64396.302581323107</v>
      </c>
      <c r="I56" s="18">
        <f t="shared" si="12"/>
        <v>66972.154684576031</v>
      </c>
      <c r="J56" s="18">
        <f t="shared" si="12"/>
        <v>69651.040871959063</v>
      </c>
      <c r="K56" s="18"/>
      <c r="L56" s="22"/>
    </row>
    <row r="57" spans="1:12">
      <c r="A57" s="22" t="s">
        <v>61</v>
      </c>
      <c r="B57" s="22"/>
      <c r="C57" s="18">
        <f t="shared" ref="C57:J57" si="13">C55-C56</f>
        <v>1711373.1555555558</v>
      </c>
      <c r="D57" s="18">
        <f t="shared" si="13"/>
        <v>1779828.081777778</v>
      </c>
      <c r="E57" s="18">
        <f t="shared" si="13"/>
        <v>1851021.2050488892</v>
      </c>
      <c r="F57" s="18">
        <f t="shared" si="13"/>
        <v>1925062.0532508446</v>
      </c>
      <c r="G57" s="18">
        <f t="shared" si="13"/>
        <v>2002064.5353808785</v>
      </c>
      <c r="H57" s="18">
        <f t="shared" si="13"/>
        <v>2082147.1167961138</v>
      </c>
      <c r="I57" s="18">
        <f t="shared" si="13"/>
        <v>2165433.0014679581</v>
      </c>
      <c r="J57" s="18">
        <f t="shared" si="13"/>
        <v>2252050.3215266764</v>
      </c>
      <c r="K57" s="18"/>
      <c r="L57" s="22"/>
    </row>
    <row r="58" spans="1:1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>
      <c r="A59" s="22" t="s">
        <v>62</v>
      </c>
      <c r="B59" s="22"/>
      <c r="C59" s="18">
        <f>SUM($C$47:C47)</f>
        <v>52472.727272727272</v>
      </c>
      <c r="D59" s="18">
        <f>SUM($C$47:D47)</f>
        <v>104945.45454545454</v>
      </c>
      <c r="E59" s="18">
        <f>SUM($C$47:E47)</f>
        <v>157418.18181818182</v>
      </c>
      <c r="F59" s="18">
        <f>SUM($C$47:F47)</f>
        <v>209890.90909090909</v>
      </c>
      <c r="G59" s="18">
        <f>SUM($C$47:G47)</f>
        <v>262363.63636363635</v>
      </c>
      <c r="H59" s="18">
        <f>SUM($C$47:H47)</f>
        <v>314836.36363636365</v>
      </c>
      <c r="I59" s="18">
        <f>SUM($C$47:I47)</f>
        <v>367309.09090909094</v>
      </c>
      <c r="J59" s="18">
        <f>SUM($C$47:J47)</f>
        <v>419781.81818181823</v>
      </c>
      <c r="K59" s="18"/>
      <c r="L59" s="22"/>
    </row>
    <row r="60" spans="1:12">
      <c r="A60" s="22" t="s">
        <v>63</v>
      </c>
      <c r="B60" s="22"/>
      <c r="C60" s="18">
        <f t="shared" ref="C60:J60" si="14">$B$12-C59</f>
        <v>1890527.2727272727</v>
      </c>
      <c r="D60" s="18">
        <f t="shared" si="14"/>
        <v>1838054.5454545454</v>
      </c>
      <c r="E60" s="18">
        <f t="shared" si="14"/>
        <v>1785581.8181818181</v>
      </c>
      <c r="F60" s="18">
        <f t="shared" si="14"/>
        <v>1733109.0909090908</v>
      </c>
      <c r="G60" s="18">
        <f t="shared" si="14"/>
        <v>1680636.3636363638</v>
      </c>
      <c r="H60" s="18">
        <f t="shared" si="14"/>
        <v>1628163.6363636362</v>
      </c>
      <c r="I60" s="18">
        <f t="shared" si="14"/>
        <v>1575690.9090909092</v>
      </c>
      <c r="J60" s="18">
        <f t="shared" si="14"/>
        <v>1523218.1818181816</v>
      </c>
      <c r="K60" s="18"/>
      <c r="L60" s="22"/>
    </row>
    <row r="61" spans="1:12">
      <c r="A61" s="22" t="s">
        <v>64</v>
      </c>
      <c r="B61" s="22"/>
      <c r="C61" s="18">
        <f t="shared" ref="C61:J61" si="15">C57-C60</f>
        <v>-179154.11717171688</v>
      </c>
      <c r="D61" s="18">
        <f t="shared" si="15"/>
        <v>-58226.463676767424</v>
      </c>
      <c r="E61" s="18">
        <f t="shared" si="15"/>
        <v>65439.386867071036</v>
      </c>
      <c r="F61" s="18">
        <f t="shared" si="15"/>
        <v>191952.96234175377</v>
      </c>
      <c r="G61" s="18">
        <f t="shared" si="15"/>
        <v>321428.17174451472</v>
      </c>
      <c r="H61" s="18">
        <f t="shared" si="15"/>
        <v>453983.48043247755</v>
      </c>
      <c r="I61" s="18">
        <f t="shared" si="15"/>
        <v>589742.09237704892</v>
      </c>
      <c r="J61" s="18">
        <f t="shared" si="15"/>
        <v>728832.13970849477</v>
      </c>
      <c r="K61" s="18"/>
      <c r="L61" s="22"/>
    </row>
    <row r="62" spans="1:12">
      <c r="A62" s="94" t="s">
        <v>65</v>
      </c>
      <c r="B62" s="22"/>
      <c r="C62" s="18">
        <f t="shared" ref="C62:J62" si="16">C61*$L$8</f>
        <v>-50163.152808080733</v>
      </c>
      <c r="D62" s="18">
        <f t="shared" si="16"/>
        <v>-16303.40982949488</v>
      </c>
      <c r="E62" s="18">
        <f t="shared" si="16"/>
        <v>18323.028322779894</v>
      </c>
      <c r="F62" s="18">
        <f t="shared" si="16"/>
        <v>53746.829455691062</v>
      </c>
      <c r="G62" s="18">
        <f t="shared" si="16"/>
        <v>89999.888088464126</v>
      </c>
      <c r="H62" s="18">
        <f t="shared" si="16"/>
        <v>127115.37452109372</v>
      </c>
      <c r="I62" s="18">
        <f t="shared" si="16"/>
        <v>165127.78586557371</v>
      </c>
      <c r="J62" s="18">
        <f t="shared" si="16"/>
        <v>204072.99911837856</v>
      </c>
      <c r="K62" s="18"/>
      <c r="L62" s="22"/>
    </row>
    <row r="63" spans="1:1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</row>
    <row r="64" spans="1:12">
      <c r="A64" s="22" t="s">
        <v>66</v>
      </c>
      <c r="B64" s="22"/>
      <c r="C64" s="18">
        <f>SUM($C$46:C46)</f>
        <v>6053.590249245055</v>
      </c>
      <c r="D64" s="18">
        <f>SUM($C$46:D46)</f>
        <v>12774.307031578403</v>
      </c>
      <c r="E64" s="18">
        <f>SUM($C$46:E46)</f>
        <v>20235.669992834344</v>
      </c>
      <c r="F64" s="18">
        <f>SUM($C$46:F46)</f>
        <v>28519.300897494111</v>
      </c>
      <c r="G64" s="18">
        <f>SUM($C$46:G46)</f>
        <v>37715.816510116732</v>
      </c>
      <c r="H64" s="18">
        <f>SUM($C$46:H46)</f>
        <v>47925.819875384448</v>
      </c>
      <c r="I64" s="18">
        <f>SUM($C$46:I46)</f>
        <v>59261.000840629393</v>
      </c>
      <c r="J64" s="18">
        <f>SUM($C$46:J46)</f>
        <v>71845.357859740136</v>
      </c>
      <c r="K64" s="18"/>
      <c r="L64" s="22"/>
    </row>
    <row r="65" spans="1:12">
      <c r="A65" s="94" t="s">
        <v>67</v>
      </c>
      <c r="B65" s="22"/>
      <c r="C65" s="18">
        <f t="shared" ref="C65:J65" si="17">$G$11-C64</f>
        <v>1203446.0106259254</v>
      </c>
      <c r="D65" s="18">
        <f t="shared" si="17"/>
        <v>1196725.2938435921</v>
      </c>
      <c r="E65" s="18">
        <f t="shared" si="17"/>
        <v>1189263.9308823361</v>
      </c>
      <c r="F65" s="18">
        <f t="shared" si="17"/>
        <v>1180980.2999776762</v>
      </c>
      <c r="G65" s="18">
        <f t="shared" si="17"/>
        <v>1171783.7843650538</v>
      </c>
      <c r="H65" s="18">
        <f t="shared" si="17"/>
        <v>1161573.780999786</v>
      </c>
      <c r="I65" s="18">
        <f t="shared" si="17"/>
        <v>1150238.600034541</v>
      </c>
      <c r="J65" s="18">
        <f t="shared" si="17"/>
        <v>1137654.2430154304</v>
      </c>
      <c r="K65" s="18"/>
      <c r="L65" s="22"/>
    </row>
    <row r="66" spans="1:1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2">
      <c r="A67" s="22" t="s">
        <v>68</v>
      </c>
      <c r="B67" s="22"/>
      <c r="C67" s="18">
        <f t="shared" ref="C67:J67" si="18">C57-C62-C65</f>
        <v>558090.29773771111</v>
      </c>
      <c r="D67" s="18">
        <f t="shared" si="18"/>
        <v>599406.19776368071</v>
      </c>
      <c r="E67" s="18">
        <f t="shared" si="18"/>
        <v>643434.24584377324</v>
      </c>
      <c r="F67" s="18">
        <f t="shared" si="18"/>
        <v>690334.92381747719</v>
      </c>
      <c r="G67" s="18">
        <f t="shared" si="18"/>
        <v>740280.86292736069</v>
      </c>
      <c r="H67" s="18">
        <f t="shared" si="18"/>
        <v>793457.96127523412</v>
      </c>
      <c r="I67" s="18">
        <f t="shared" si="18"/>
        <v>850066.61556784343</v>
      </c>
      <c r="J67" s="18">
        <f t="shared" si="18"/>
        <v>910323.0793928674</v>
      </c>
      <c r="K67" s="18"/>
      <c r="L67" s="22"/>
    </row>
    <row r="68" spans="1:12">
      <c r="G68" s="22"/>
    </row>
    <row r="69" spans="1:12">
      <c r="A69" s="24" t="s">
        <v>69</v>
      </c>
      <c r="B69" s="25">
        <f>-$F$11</f>
        <v>-733500.39912482956</v>
      </c>
      <c r="G69" s="22"/>
    </row>
    <row r="70" spans="1:12">
      <c r="G70" s="22"/>
    </row>
    <row r="71" spans="1:12">
      <c r="A71" s="1" t="s">
        <v>70</v>
      </c>
      <c r="B71" s="11">
        <f>B52+B69+B67</f>
        <v>-733500.39912482956</v>
      </c>
      <c r="C71" s="11">
        <f>C52+C69</f>
        <v>28131.132477279483</v>
      </c>
      <c r="D71" s="11">
        <f>D52+D69</f>
        <v>32138.291252022122</v>
      </c>
      <c r="E71" s="11">
        <f>E52+E69</f>
        <v>36291.217656556124</v>
      </c>
      <c r="F71" s="11">
        <f>F52+F69</f>
        <v>40594.142382900936</v>
      </c>
      <c r="G71" s="11">
        <f t="shared" ref="G71" si="19">G52+G69+G67</f>
        <v>785332.15195114515</v>
      </c>
      <c r="H71" s="11"/>
      <c r="I71" s="11"/>
      <c r="J71" s="11"/>
    </row>
    <row r="72" spans="1:12">
      <c r="A72" s="1" t="s">
        <v>71</v>
      </c>
      <c r="B72" s="26">
        <f t="shared" ref="B72:G72" si="20">PV($L$10,B28,,-B71)</f>
        <v>-733500.39912482956</v>
      </c>
      <c r="C72" s="26">
        <f t="shared" si="20"/>
        <v>25117.082568999536</v>
      </c>
      <c r="D72" s="26">
        <f t="shared" si="20"/>
        <v>25620.449021063549</v>
      </c>
      <c r="E72" s="26">
        <f t="shared" si="20"/>
        <v>25831.371897033951</v>
      </c>
      <c r="F72" s="26">
        <f t="shared" si="20"/>
        <v>25798.311361673317</v>
      </c>
      <c r="G72" s="26">
        <f t="shared" si="20"/>
        <v>445618.55367635947</v>
      </c>
    </row>
    <row r="73" spans="1:12">
      <c r="A73" s="1" t="s">
        <v>72</v>
      </c>
      <c r="B73" s="26">
        <f>NPV($L$10,B71:G71)</f>
        <v>-165638.06303544628</v>
      </c>
      <c r="G73" s="22"/>
    </row>
    <row r="74" spans="1:12">
      <c r="A74" s="1" t="s">
        <v>73</v>
      </c>
      <c r="B74" s="26">
        <f>B73-F11</f>
        <v>-899138.46216027578</v>
      </c>
      <c r="G74" s="22"/>
    </row>
    <row r="75" spans="1:12">
      <c r="A75" s="1" t="s">
        <v>74</v>
      </c>
      <c r="B75" s="6">
        <f>IRR(B71:G71,12%)</f>
        <v>5.0781263356058134E-2</v>
      </c>
      <c r="G75" s="22"/>
    </row>
    <row r="76" spans="1:12">
      <c r="B76" s="26"/>
      <c r="G76" s="22"/>
    </row>
    <row r="77" spans="1:12">
      <c r="B77" s="26"/>
      <c r="G77" s="22"/>
    </row>
    <row r="78" spans="1:12">
      <c r="A78" s="4" t="s">
        <v>75</v>
      </c>
      <c r="B78" s="5"/>
      <c r="G78" s="22"/>
    </row>
    <row r="79" spans="1:12">
      <c r="A79" s="1" t="s">
        <v>76</v>
      </c>
      <c r="C79" s="14">
        <f t="shared" ref="C79:J79" si="21">C37/$B$12</f>
        <v>7.8579516212043232E-2</v>
      </c>
      <c r="D79" s="14">
        <f t="shared" si="21"/>
        <v>8.1722696860524968E-2</v>
      </c>
      <c r="E79" s="14">
        <f t="shared" si="21"/>
        <v>8.4991604734945977E-2</v>
      </c>
      <c r="F79" s="14">
        <f t="shared" si="21"/>
        <v>8.8391268924343805E-2</v>
      </c>
      <c r="G79" s="14">
        <f t="shared" si="21"/>
        <v>9.1926919681317554E-2</v>
      </c>
      <c r="H79" s="14">
        <f t="shared" si="21"/>
        <v>9.5603996468570263E-2</v>
      </c>
      <c r="I79" s="14">
        <f t="shared" si="21"/>
        <v>9.9428156327313069E-2</v>
      </c>
      <c r="J79" s="14">
        <f t="shared" si="21"/>
        <v>0.10340528258040559</v>
      </c>
    </row>
    <row r="80" spans="1:12">
      <c r="A80" s="1" t="s">
        <v>77</v>
      </c>
      <c r="C80" s="14">
        <f>C44/$F$11</f>
        <v>2.7150336431250508E-2</v>
      </c>
      <c r="D80" s="14">
        <f t="shared" ref="D80:J80" si="22">D44/$F$11</f>
        <v>3.5476439603500678E-2</v>
      </c>
      <c r="E80" s="14">
        <f t="shared" si="22"/>
        <v>4.4135586902640862E-2</v>
      </c>
      <c r="F80" s="14">
        <f t="shared" si="22"/>
        <v>5.3141100093746625E-2</v>
      </c>
      <c r="G80" s="14">
        <f t="shared" si="22"/>
        <v>6.2506833812496623E-2</v>
      </c>
      <c r="H80" s="14">
        <f t="shared" si="22"/>
        <v>7.2247196879996631E-2</v>
      </c>
      <c r="I80" s="14">
        <f t="shared" si="22"/>
        <v>8.2377174470196615E-2</v>
      </c>
      <c r="J80" s="14">
        <f t="shared" si="22"/>
        <v>9.291235116400462E-2</v>
      </c>
    </row>
  </sheetData>
  <mergeCells count="10">
    <mergeCell ref="E19:H19"/>
    <mergeCell ref="A1:B1"/>
    <mergeCell ref="E2:H2"/>
    <mergeCell ref="A9:B9"/>
    <mergeCell ref="A15:B15"/>
    <mergeCell ref="J2:L2"/>
    <mergeCell ref="J4:K4"/>
    <mergeCell ref="J5:K5"/>
    <mergeCell ref="J6:K6"/>
    <mergeCell ref="E9:H9"/>
  </mergeCells>
  <pageMargins left="0.7" right="0.7" top="0.75" bottom="0.75" header="0.3" footer="0.3"/>
  <pageSetup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"/>
  <sheetViews>
    <sheetView showGridLines="0" zoomScale="75" zoomScaleNormal="75" workbookViewId="0">
      <selection activeCell="B20" sqref="B20"/>
    </sheetView>
  </sheetViews>
  <sheetFormatPr defaultRowHeight="15"/>
  <cols>
    <col min="1" max="1" width="32.140625" bestFit="1" customWidth="1"/>
    <col min="2" max="2" width="16.85546875" bestFit="1" customWidth="1"/>
    <col min="4" max="4" width="11.85546875" bestFit="1" customWidth="1"/>
    <col min="5" max="5" width="14" customWidth="1"/>
    <col min="6" max="6" width="15.7109375" bestFit="1" customWidth="1"/>
    <col min="7" max="7" width="16.85546875" bestFit="1" customWidth="1"/>
    <col min="8" max="8" width="14" customWidth="1"/>
    <col min="9" max="9" width="14.5703125" bestFit="1" customWidth="1"/>
  </cols>
  <sheetData>
    <row r="1" spans="1:9" ht="15.75" thickBot="1">
      <c r="A1" s="187" t="s">
        <v>0</v>
      </c>
      <c r="B1" s="188"/>
    </row>
    <row r="2" spans="1:9" ht="15.75" thickBot="1">
      <c r="A2" s="27"/>
      <c r="B2" s="28"/>
      <c r="E2" s="187" t="s">
        <v>82</v>
      </c>
      <c r="F2" s="189"/>
      <c r="G2" s="189"/>
      <c r="H2" s="189"/>
      <c r="I2" s="188"/>
    </row>
    <row r="3" spans="1:9">
      <c r="A3" s="27" t="s">
        <v>3</v>
      </c>
      <c r="B3" s="69" t="str">
        <f>'Pro Forma'!B3</f>
        <v>Project X</v>
      </c>
      <c r="E3" s="35"/>
      <c r="F3" s="37" t="s">
        <v>4</v>
      </c>
      <c r="G3" s="37" t="s">
        <v>5</v>
      </c>
      <c r="H3" s="37" t="s">
        <v>6</v>
      </c>
      <c r="I3" s="37" t="s">
        <v>78</v>
      </c>
    </row>
    <row r="4" spans="1:9">
      <c r="A4" s="27" t="s">
        <v>7</v>
      </c>
      <c r="B4" s="69" t="str">
        <f>'Pro Forma'!B4</f>
        <v>Somerville, MA</v>
      </c>
      <c r="E4" t="s">
        <v>10</v>
      </c>
      <c r="F4" s="80">
        <f>Setup!B20</f>
        <v>3</v>
      </c>
      <c r="G4" s="80">
        <f>Setup!C20</f>
        <v>5</v>
      </c>
      <c r="H4" s="80">
        <f>Setup!D20</f>
        <v>8</v>
      </c>
      <c r="I4" s="71">
        <f>SUM(F4:H4)</f>
        <v>16</v>
      </c>
    </row>
    <row r="5" spans="1:9">
      <c r="A5" s="27" t="s">
        <v>9</v>
      </c>
      <c r="B5" s="69">
        <f>'Pro Forma'!B5</f>
        <v>40179</v>
      </c>
      <c r="E5" s="39" t="s">
        <v>129</v>
      </c>
      <c r="F5" s="81">
        <f>Setup!B21</f>
        <v>800</v>
      </c>
      <c r="G5" s="81">
        <f>Setup!C21</f>
        <v>900</v>
      </c>
      <c r="H5" s="81">
        <f>Setup!D21</f>
        <v>1200</v>
      </c>
      <c r="I5" s="82">
        <f>SUM(F5:H5)</f>
        <v>2900</v>
      </c>
    </row>
    <row r="6" spans="1:9">
      <c r="A6" s="27"/>
      <c r="B6" s="69"/>
      <c r="E6" s="79" t="s">
        <v>128</v>
      </c>
      <c r="F6" s="83">
        <f>Setup!B22</f>
        <v>35</v>
      </c>
      <c r="G6" s="83">
        <f>Setup!C22</f>
        <v>50</v>
      </c>
      <c r="H6" s="83">
        <f>Setup!D22</f>
        <v>50</v>
      </c>
      <c r="I6" s="82">
        <f>SUM(F6:H6)</f>
        <v>135</v>
      </c>
    </row>
    <row r="7" spans="1:9">
      <c r="A7" s="32"/>
      <c r="B7" s="69"/>
      <c r="E7" s="39" t="s">
        <v>84</v>
      </c>
      <c r="F7" s="40">
        <f>F5*F4</f>
        <v>2400</v>
      </c>
      <c r="G7" s="40">
        <f>G5*G4</f>
        <v>4500</v>
      </c>
      <c r="H7" s="40">
        <f>H5*H4</f>
        <v>9600</v>
      </c>
      <c r="I7" s="41">
        <f>SUM(F7:H7)</f>
        <v>16500</v>
      </c>
    </row>
    <row r="8" spans="1:9" ht="15.75" thickBot="1">
      <c r="A8" s="32"/>
      <c r="B8" s="69"/>
      <c r="E8" s="86" t="s">
        <v>130</v>
      </c>
      <c r="F8" s="87">
        <f>F6*F7</f>
        <v>84000</v>
      </c>
      <c r="G8" s="87">
        <f t="shared" ref="G8:H8" si="0">G6*G7</f>
        <v>225000</v>
      </c>
      <c r="H8" s="87">
        <f t="shared" si="0"/>
        <v>480000</v>
      </c>
      <c r="I8" s="87">
        <f>SUM(F8:H8)</f>
        <v>789000</v>
      </c>
    </row>
    <row r="9" spans="1:9" ht="15.75" thickTop="1">
      <c r="A9" s="32"/>
      <c r="B9" s="69"/>
      <c r="E9" s="30"/>
      <c r="F9" s="33"/>
      <c r="G9" s="33"/>
      <c r="H9" s="33"/>
      <c r="I9" s="33"/>
    </row>
    <row r="10" spans="1:9">
      <c r="A10" s="32"/>
      <c r="B10" s="69"/>
      <c r="I10" s="33"/>
    </row>
    <row r="11" spans="1:9" ht="15.75" thickBot="1">
      <c r="A11" s="34" t="s">
        <v>20</v>
      </c>
      <c r="B11" s="70">
        <f>'Pro Forma'!B6</f>
        <v>0.95</v>
      </c>
    </row>
    <row r="12" spans="1:9" ht="15.75" thickBot="1">
      <c r="A12" s="35"/>
      <c r="B12" s="35"/>
      <c r="E12" s="36"/>
      <c r="F12" s="36"/>
      <c r="G12" s="36"/>
      <c r="H12" s="36"/>
    </row>
    <row r="13" spans="1:9" ht="15.75" thickBot="1">
      <c r="A13" s="191" t="s">
        <v>79</v>
      </c>
      <c r="B13" s="192"/>
    </row>
    <row r="14" spans="1:9">
      <c r="A14" s="29" t="s">
        <v>80</v>
      </c>
    </row>
    <row r="15" spans="1:9">
      <c r="A15" s="38" t="s">
        <v>110</v>
      </c>
      <c r="B15" s="84">
        <f>Setup!B28</f>
        <v>150000</v>
      </c>
    </row>
    <row r="16" spans="1:9">
      <c r="A16" s="38" t="s">
        <v>81</v>
      </c>
      <c r="B16" s="33">
        <f>SUM(F8:H8)</f>
        <v>789000</v>
      </c>
      <c r="D16" s="31"/>
    </row>
    <row r="17" spans="1:8" ht="15.75" thickBot="1">
      <c r="A17" s="42" t="s">
        <v>83</v>
      </c>
      <c r="B17" s="43">
        <f>B16+B15</f>
        <v>939000</v>
      </c>
    </row>
    <row r="18" spans="1:8" ht="15.75" thickTop="1"/>
    <row r="19" spans="1:8">
      <c r="A19" s="29" t="s">
        <v>85</v>
      </c>
    </row>
    <row r="20" spans="1:8">
      <c r="A20" t="s">
        <v>86</v>
      </c>
      <c r="B20" s="72">
        <f>Setup!B31</f>
        <v>25000</v>
      </c>
    </row>
    <row r="21" spans="1:8">
      <c r="A21" t="s">
        <v>87</v>
      </c>
      <c r="B21" s="72">
        <f>Setup!B32</f>
        <v>25000</v>
      </c>
      <c r="H21" s="35"/>
    </row>
    <row r="22" spans="1:8">
      <c r="A22" t="s">
        <v>88</v>
      </c>
      <c r="B22" s="72">
        <f>Setup!B33</f>
        <v>20000</v>
      </c>
      <c r="H22" s="36"/>
    </row>
    <row r="23" spans="1:8">
      <c r="A23" t="s">
        <v>89</v>
      </c>
      <c r="B23" s="72">
        <f>Setup!B34</f>
        <v>240000</v>
      </c>
    </row>
    <row r="24" spans="1:8">
      <c r="A24" t="s">
        <v>90</v>
      </c>
      <c r="B24" s="72">
        <f>Setup!B35</f>
        <v>15000</v>
      </c>
      <c r="F24" s="33"/>
    </row>
    <row r="25" spans="1:8">
      <c r="A25" t="s">
        <v>91</v>
      </c>
      <c r="B25" s="72">
        <f>Setup!B36</f>
        <v>20000</v>
      </c>
      <c r="E25" s="193"/>
      <c r="F25" s="193"/>
      <c r="G25" s="44"/>
    </row>
    <row r="26" spans="1:8">
      <c r="A26" t="s">
        <v>92</v>
      </c>
      <c r="B26" s="72">
        <f>Setup!B37</f>
        <v>30000</v>
      </c>
      <c r="E26" s="193"/>
      <c r="F26" s="193"/>
      <c r="G26" s="44"/>
    </row>
    <row r="27" spans="1:8">
      <c r="A27" t="s">
        <v>93</v>
      </c>
      <c r="B27" s="72">
        <f>Setup!B38</f>
        <v>24000</v>
      </c>
      <c r="E27" s="190"/>
      <c r="F27" s="190"/>
      <c r="G27" s="45"/>
    </row>
    <row r="28" spans="1:8">
      <c r="A28" t="s">
        <v>94</v>
      </c>
      <c r="B28" s="72">
        <f>Setup!B39</f>
        <v>70000</v>
      </c>
    </row>
    <row r="29" spans="1:8">
      <c r="A29" t="s">
        <v>95</v>
      </c>
      <c r="B29" s="72">
        <f>Setup!B40</f>
        <v>35000</v>
      </c>
    </row>
    <row r="30" spans="1:8" ht="15.75" thickBot="1">
      <c r="A30" s="46" t="s">
        <v>96</v>
      </c>
      <c r="B30" s="47">
        <f>SUM(B20:B29)</f>
        <v>504000</v>
      </c>
    </row>
    <row r="31" spans="1:8" ht="15.75" thickTop="1">
      <c r="A31" s="48"/>
      <c r="B31" s="49"/>
    </row>
    <row r="32" spans="1:8">
      <c r="A32" s="29" t="s">
        <v>97</v>
      </c>
    </row>
    <row r="33" spans="1:2">
      <c r="A33" t="s">
        <v>26</v>
      </c>
      <c r="B33" s="85">
        <f>Setup!B45</f>
        <v>500000</v>
      </c>
    </row>
    <row r="34" spans="1:2">
      <c r="B34" s="50"/>
    </row>
    <row r="35" spans="1:2">
      <c r="A35" s="51" t="s">
        <v>98</v>
      </c>
      <c r="B35" s="52">
        <f>B30+B17</f>
        <v>1443000</v>
      </c>
    </row>
    <row r="36" spans="1:2">
      <c r="A36" s="51" t="s">
        <v>30</v>
      </c>
      <c r="B36" s="52">
        <f>B35+B33</f>
        <v>1943000</v>
      </c>
    </row>
  </sheetData>
  <mergeCells count="6">
    <mergeCell ref="A1:B1"/>
    <mergeCell ref="E2:I2"/>
    <mergeCell ref="E27:F27"/>
    <mergeCell ref="A13:B13"/>
    <mergeCell ref="E25:F25"/>
    <mergeCell ref="E26:F26"/>
  </mergeCells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376"/>
  <sheetViews>
    <sheetView zoomScaleNormal="100" workbookViewId="0">
      <selection activeCell="D2" sqref="D2"/>
    </sheetView>
  </sheetViews>
  <sheetFormatPr defaultRowHeight="15"/>
  <cols>
    <col min="1" max="7" width="16.85546875" customWidth="1"/>
    <col min="9" max="9" width="6.5703125" bestFit="1" customWidth="1"/>
    <col min="10" max="10" width="17" customWidth="1"/>
    <col min="12" max="12" width="15.28515625" bestFit="1" customWidth="1"/>
    <col min="14" max="14" width="15.28515625" bestFit="1" customWidth="1"/>
  </cols>
  <sheetData>
    <row r="1" spans="1:17" ht="30">
      <c r="A1" s="53" t="s">
        <v>99</v>
      </c>
      <c r="B1" s="53" t="s">
        <v>100</v>
      </c>
      <c r="C1" s="53" t="s">
        <v>101</v>
      </c>
      <c r="D1" s="53" t="s">
        <v>102</v>
      </c>
      <c r="E1" s="53" t="s">
        <v>103</v>
      </c>
      <c r="F1" s="53" t="s">
        <v>104</v>
      </c>
      <c r="G1" s="53" t="s">
        <v>105</v>
      </c>
      <c r="I1" s="54" t="s">
        <v>106</v>
      </c>
      <c r="J1" s="55" t="s">
        <v>107</v>
      </c>
      <c r="L1" s="56" t="s">
        <v>108</v>
      </c>
      <c r="N1" s="56" t="s">
        <v>78</v>
      </c>
    </row>
    <row r="2" spans="1:17">
      <c r="A2">
        <v>1</v>
      </c>
      <c r="B2" s="72">
        <f>'Pro Forma'!G11</f>
        <v>1209499.6008751704</v>
      </c>
      <c r="C2" s="72">
        <f>B2*('Pro Forma'!G16/12)</f>
        <v>11063.76811594203</v>
      </c>
      <c r="D2" s="72">
        <f>B2*('Pro Forma'!$G$12/12)</f>
        <v>10583.121507657741</v>
      </c>
      <c r="E2" s="33">
        <f>C2-D2</f>
        <v>480.64660828428896</v>
      </c>
      <c r="F2" s="33">
        <f>B2-E2</f>
        <v>1209018.9542668862</v>
      </c>
      <c r="I2" s="27">
        <v>1</v>
      </c>
      <c r="J2" s="2">
        <f>G13</f>
        <v>6053.590249245055</v>
      </c>
      <c r="L2" s="57">
        <f>SUM(D2:D13)</f>
        <v>126711.62714205931</v>
      </c>
      <c r="N2" s="57">
        <f>L2+J2</f>
        <v>132765.21739130438</v>
      </c>
      <c r="P2" s="58">
        <f>J2/N2</f>
        <v>4.5596206357295069E-2</v>
      </c>
      <c r="Q2" s="58">
        <f>L2/N2</f>
        <v>0.95440379364270478</v>
      </c>
    </row>
    <row r="3" spans="1:17">
      <c r="A3">
        <f>A2+1</f>
        <v>2</v>
      </c>
      <c r="B3" s="33">
        <f>F2</f>
        <v>1209018.9542668862</v>
      </c>
      <c r="C3" s="33">
        <f>C2</f>
        <v>11063.76811594203</v>
      </c>
      <c r="D3" s="72">
        <f>B3*('Pro Forma'!$G$12/12)</f>
        <v>10578.915849835254</v>
      </c>
      <c r="E3" s="33">
        <f>C3-D3</f>
        <v>484.85226610677637</v>
      </c>
      <c r="F3" s="33">
        <f>B3-E3</f>
        <v>1208534.1020007795</v>
      </c>
      <c r="I3" s="27">
        <v>2</v>
      </c>
      <c r="J3" s="2">
        <f>G25</f>
        <v>6720.7167823333475</v>
      </c>
      <c r="L3" s="57">
        <f>N3-J3</f>
        <v>126044.50060897104</v>
      </c>
      <c r="N3" s="57">
        <f>N2</f>
        <v>132765.21739130438</v>
      </c>
    </row>
    <row r="4" spans="1:17">
      <c r="A4">
        <f t="shared" ref="A4:A67" si="0">A3+1</f>
        <v>3</v>
      </c>
      <c r="B4" s="33">
        <f>F3</f>
        <v>1208534.1020007795</v>
      </c>
      <c r="C4" s="33">
        <f t="shared" ref="C4:C67" si="1">C3</f>
        <v>11063.76811594203</v>
      </c>
      <c r="D4" s="72">
        <f>B4*('Pro Forma'!$G$12/12)</f>
        <v>10574.67339250682</v>
      </c>
      <c r="E4" s="33">
        <f>C4-D4</f>
        <v>489.09472343520974</v>
      </c>
      <c r="F4" s="33">
        <f>B4-E4</f>
        <v>1208045.0072773444</v>
      </c>
      <c r="I4" s="27">
        <v>3</v>
      </c>
      <c r="J4" s="2">
        <f>G37</f>
        <v>7461.3629612559434</v>
      </c>
      <c r="L4" s="57">
        <f t="shared" ref="L4:L31" si="2">N4-J4</f>
        <v>125303.85443004844</v>
      </c>
      <c r="N4" s="57">
        <f t="shared" ref="N4:N31" si="3">N3</f>
        <v>132765.21739130438</v>
      </c>
    </row>
    <row r="5" spans="1:17">
      <c r="A5">
        <f t="shared" si="0"/>
        <v>4</v>
      </c>
      <c r="B5" s="33">
        <f t="shared" ref="B5:B68" si="4">F4</f>
        <v>1208045.0072773444</v>
      </c>
      <c r="C5" s="33">
        <f t="shared" si="1"/>
        <v>11063.76811594203</v>
      </c>
      <c r="D5" s="72">
        <f>B5*('Pro Forma'!$G$12/12)</f>
        <v>10570.393813676763</v>
      </c>
      <c r="E5" s="33">
        <f t="shared" ref="E5:E68" si="5">C5-D5</f>
        <v>493.37430226526703</v>
      </c>
      <c r="F5" s="33">
        <f t="shared" ref="F5:F68" si="6">B5-E5</f>
        <v>1207551.6329750791</v>
      </c>
      <c r="I5" s="27">
        <v>4</v>
      </c>
      <c r="J5" s="2">
        <f>G49</f>
        <v>8283.6309046597671</v>
      </c>
      <c r="L5" s="57">
        <f t="shared" si="2"/>
        <v>124481.58648664461</v>
      </c>
      <c r="N5" s="57">
        <f t="shared" si="3"/>
        <v>132765.21739130438</v>
      </c>
    </row>
    <row r="6" spans="1:17">
      <c r="A6">
        <f t="shared" si="0"/>
        <v>5</v>
      </c>
      <c r="B6" s="33">
        <f t="shared" si="4"/>
        <v>1207551.6329750791</v>
      </c>
      <c r="C6" s="33">
        <f t="shared" si="1"/>
        <v>11063.76811594203</v>
      </c>
      <c r="D6" s="72">
        <f>B6*('Pro Forma'!$G$12/12)</f>
        <v>10566.076788531942</v>
      </c>
      <c r="E6" s="33">
        <f t="shared" si="5"/>
        <v>497.69132741008798</v>
      </c>
      <c r="F6" s="33">
        <f t="shared" si="6"/>
        <v>1207053.9416476691</v>
      </c>
      <c r="I6" s="27">
        <v>5</v>
      </c>
      <c r="J6" s="2">
        <f>G61</f>
        <v>9196.5156126226229</v>
      </c>
      <c r="L6" s="57">
        <f t="shared" si="2"/>
        <v>123568.70177868176</v>
      </c>
      <c r="N6" s="57">
        <f t="shared" si="3"/>
        <v>132765.21739130438</v>
      </c>
    </row>
    <row r="7" spans="1:17">
      <c r="A7">
        <f t="shared" si="0"/>
        <v>6</v>
      </c>
      <c r="B7" s="33">
        <f t="shared" si="4"/>
        <v>1207053.9416476691</v>
      </c>
      <c r="C7" s="33">
        <f t="shared" si="1"/>
        <v>11063.76811594203</v>
      </c>
      <c r="D7" s="72">
        <f>B7*('Pro Forma'!$G$12/12)</f>
        <v>10561.721989417103</v>
      </c>
      <c r="E7" s="33">
        <f t="shared" si="5"/>
        <v>502.04612652492688</v>
      </c>
      <c r="F7" s="33">
        <f t="shared" si="6"/>
        <v>1206551.8955211441</v>
      </c>
      <c r="I7" s="27">
        <v>6</v>
      </c>
      <c r="J7" s="2">
        <f>G73</f>
        <v>10210.003365267714</v>
      </c>
      <c r="L7" s="57">
        <f t="shared" si="2"/>
        <v>122555.21402603667</v>
      </c>
      <c r="N7" s="57">
        <f t="shared" si="3"/>
        <v>132765.21739130438</v>
      </c>
    </row>
    <row r="8" spans="1:17">
      <c r="A8">
        <f t="shared" si="0"/>
        <v>7</v>
      </c>
      <c r="B8" s="33">
        <f t="shared" si="4"/>
        <v>1206551.8955211441</v>
      </c>
      <c r="C8" s="33">
        <f t="shared" si="1"/>
        <v>11063.76811594203</v>
      </c>
      <c r="D8" s="72">
        <f>B8*('Pro Forma'!$G$12/12)</f>
        <v>10557.32908581001</v>
      </c>
      <c r="E8" s="33">
        <f t="shared" si="5"/>
        <v>506.43903013201998</v>
      </c>
      <c r="F8" s="33">
        <f t="shared" si="6"/>
        <v>1206045.4564910121</v>
      </c>
      <c r="I8" s="27">
        <v>7</v>
      </c>
      <c r="J8" s="2">
        <f>G85</f>
        <v>11335.180965244948</v>
      </c>
      <c r="L8" s="57">
        <f t="shared" si="2"/>
        <v>121430.03642605944</v>
      </c>
      <c r="N8" s="57">
        <f t="shared" si="3"/>
        <v>132765.21739130438</v>
      </c>
    </row>
    <row r="9" spans="1:17">
      <c r="A9">
        <f t="shared" si="0"/>
        <v>8</v>
      </c>
      <c r="B9" s="33">
        <f t="shared" si="4"/>
        <v>1206045.4564910121</v>
      </c>
      <c r="C9" s="33">
        <f t="shared" si="1"/>
        <v>11063.76811594203</v>
      </c>
      <c r="D9" s="72">
        <f>B9*('Pro Forma'!$G$12/12)</f>
        <v>10552.897744296355</v>
      </c>
      <c r="E9" s="33">
        <f t="shared" si="5"/>
        <v>510.87037164567482</v>
      </c>
      <c r="F9" s="33">
        <f t="shared" si="6"/>
        <v>1205534.5861193663</v>
      </c>
      <c r="I9" s="27">
        <v>8</v>
      </c>
      <c r="J9" s="2">
        <f>G97</f>
        <v>12584.357019110739</v>
      </c>
      <c r="L9" s="57">
        <f t="shared" si="2"/>
        <v>120180.86037219364</v>
      </c>
      <c r="N9" s="57">
        <f t="shared" si="3"/>
        <v>132765.21739130438</v>
      </c>
    </row>
    <row r="10" spans="1:17">
      <c r="A10">
        <f t="shared" si="0"/>
        <v>9</v>
      </c>
      <c r="B10" s="33">
        <f t="shared" si="4"/>
        <v>1205534.5861193663</v>
      </c>
      <c r="C10" s="33">
        <f t="shared" si="1"/>
        <v>11063.76811594203</v>
      </c>
      <c r="D10" s="72">
        <f>B10*('Pro Forma'!$G$12/12)</f>
        <v>10548.427628544454</v>
      </c>
      <c r="E10" s="33">
        <f t="shared" si="5"/>
        <v>515.340487397576</v>
      </c>
      <c r="F10" s="33">
        <f t="shared" si="6"/>
        <v>1205019.2456319688</v>
      </c>
      <c r="I10" s="27">
        <v>9</v>
      </c>
      <c r="J10" s="2">
        <f>G109</f>
        <v>13971.196584334364</v>
      </c>
      <c r="L10" s="57">
        <f t="shared" si="2"/>
        <v>118794.02080697002</v>
      </c>
      <c r="N10" s="57">
        <f t="shared" si="3"/>
        <v>132765.21739130438</v>
      </c>
    </row>
    <row r="11" spans="1:17">
      <c r="A11">
        <f t="shared" si="0"/>
        <v>10</v>
      </c>
      <c r="B11" s="33">
        <f t="shared" si="4"/>
        <v>1205019.2456319688</v>
      </c>
      <c r="C11" s="33">
        <f t="shared" si="1"/>
        <v>11063.76811594203</v>
      </c>
      <c r="D11" s="72">
        <f>B11*('Pro Forma'!$G$12/12)</f>
        <v>10543.918399279726</v>
      </c>
      <c r="E11" s="33">
        <f t="shared" si="5"/>
        <v>519.84971666230376</v>
      </c>
      <c r="F11" s="33">
        <f t="shared" si="6"/>
        <v>1204499.3959153066</v>
      </c>
      <c r="I11" s="27">
        <v>10</v>
      </c>
      <c r="J11" s="2">
        <f>G121</f>
        <v>15510.870654868724</v>
      </c>
      <c r="L11" s="57">
        <f t="shared" si="2"/>
        <v>117254.34673643566</v>
      </c>
      <c r="N11" s="57">
        <f t="shared" si="3"/>
        <v>132765.21739130438</v>
      </c>
    </row>
    <row r="12" spans="1:17">
      <c r="A12">
        <f t="shared" si="0"/>
        <v>11</v>
      </c>
      <c r="B12" s="33">
        <f t="shared" si="4"/>
        <v>1204499.3959153066</v>
      </c>
      <c r="C12" s="33">
        <f t="shared" si="1"/>
        <v>11063.76811594203</v>
      </c>
      <c r="D12" s="72">
        <f>B12*('Pro Forma'!$G$12/12)</f>
        <v>10539.369714258932</v>
      </c>
      <c r="E12" s="33">
        <f t="shared" si="5"/>
        <v>524.3984016830982</v>
      </c>
      <c r="F12" s="33">
        <f t="shared" si="6"/>
        <v>1203974.9975136234</v>
      </c>
      <c r="I12" s="27">
        <v>11</v>
      </c>
      <c r="J12" s="2">
        <f>G133</f>
        <v>17220.222120547161</v>
      </c>
      <c r="L12" s="57">
        <f t="shared" si="2"/>
        <v>115544.99527075722</v>
      </c>
      <c r="N12" s="57">
        <f t="shared" si="3"/>
        <v>132765.21739130438</v>
      </c>
    </row>
    <row r="13" spans="1:17">
      <c r="A13" s="59">
        <f t="shared" si="0"/>
        <v>12</v>
      </c>
      <c r="B13" s="60">
        <f t="shared" si="4"/>
        <v>1203974.9975136234</v>
      </c>
      <c r="C13" s="60">
        <f t="shared" si="1"/>
        <v>11063.76811594203</v>
      </c>
      <c r="D13" s="73">
        <f>B13*('Pro Forma'!$G$12/12)</f>
        <v>10534.781228244205</v>
      </c>
      <c r="E13" s="60">
        <f t="shared" si="5"/>
        <v>528.9868876978253</v>
      </c>
      <c r="F13" s="60">
        <f t="shared" si="6"/>
        <v>1203446.0106259256</v>
      </c>
      <c r="G13" s="60">
        <f>SUM(E2:E13)</f>
        <v>6053.590249245055</v>
      </c>
      <c r="I13" s="27">
        <v>12</v>
      </c>
      <c r="J13" s="2">
        <f>G145</f>
        <v>19117.950015778239</v>
      </c>
      <c r="L13" s="57">
        <f t="shared" si="2"/>
        <v>113647.26737552613</v>
      </c>
      <c r="N13" s="57">
        <f t="shared" si="3"/>
        <v>132765.21739130438</v>
      </c>
    </row>
    <row r="14" spans="1:17">
      <c r="A14">
        <f t="shared" si="0"/>
        <v>13</v>
      </c>
      <c r="B14" s="33">
        <f t="shared" si="4"/>
        <v>1203446.0106259256</v>
      </c>
      <c r="C14" s="33">
        <f t="shared" si="1"/>
        <v>11063.76811594203</v>
      </c>
      <c r="D14" s="72">
        <f>B14*('Pro Forma'!$G$12/12)</f>
        <v>10530.152592976849</v>
      </c>
      <c r="E14" s="33">
        <f t="shared" si="5"/>
        <v>533.6155229651813</v>
      </c>
      <c r="F14" s="33">
        <f t="shared" si="6"/>
        <v>1202912.3951029605</v>
      </c>
      <c r="I14" s="27">
        <v>13</v>
      </c>
      <c r="J14" s="2">
        <f>G157</f>
        <v>21224.814073082474</v>
      </c>
      <c r="L14" s="57">
        <f t="shared" si="2"/>
        <v>111540.40331822191</v>
      </c>
      <c r="N14" s="57">
        <f t="shared" si="3"/>
        <v>132765.21739130438</v>
      </c>
    </row>
    <row r="15" spans="1:17">
      <c r="A15">
        <f t="shared" si="0"/>
        <v>14</v>
      </c>
      <c r="B15" s="33">
        <f t="shared" si="4"/>
        <v>1202912.3951029605</v>
      </c>
      <c r="C15" s="33">
        <f t="shared" si="1"/>
        <v>11063.76811594203</v>
      </c>
      <c r="D15" s="72">
        <f>B15*('Pro Forma'!$G$12/12)</f>
        <v>10525.483457150904</v>
      </c>
      <c r="E15" s="33">
        <f t="shared" si="5"/>
        <v>538.28465879112628</v>
      </c>
      <c r="F15" s="33">
        <f t="shared" si="6"/>
        <v>1202374.1104441695</v>
      </c>
      <c r="I15" s="27">
        <v>14</v>
      </c>
      <c r="J15" s="2">
        <f>G169</f>
        <v>23563.861819134567</v>
      </c>
      <c r="L15" s="57">
        <f t="shared" si="2"/>
        <v>109201.35557216982</v>
      </c>
      <c r="N15" s="57">
        <f t="shared" si="3"/>
        <v>132765.21739130438</v>
      </c>
    </row>
    <row r="16" spans="1:17">
      <c r="A16">
        <f t="shared" si="0"/>
        <v>15</v>
      </c>
      <c r="B16" s="33">
        <f t="shared" si="4"/>
        <v>1202374.1104441695</v>
      </c>
      <c r="C16" s="33">
        <f t="shared" si="1"/>
        <v>11063.76811594203</v>
      </c>
      <c r="D16" s="72">
        <f>B16*('Pro Forma'!$G$12/12)</f>
        <v>10520.773466386481</v>
      </c>
      <c r="E16" s="33">
        <f t="shared" si="5"/>
        <v>542.99464955554868</v>
      </c>
      <c r="F16" s="33">
        <f t="shared" si="6"/>
        <v>1201831.115794614</v>
      </c>
      <c r="I16" s="27">
        <v>15</v>
      </c>
      <c r="J16" s="2">
        <f>G181</f>
        <v>26160.680697573178</v>
      </c>
      <c r="L16" s="57">
        <f t="shared" si="2"/>
        <v>106604.53669373121</v>
      </c>
      <c r="N16" s="57">
        <f t="shared" si="3"/>
        <v>132765.21739130438</v>
      </c>
    </row>
    <row r="17" spans="1:17">
      <c r="A17">
        <f t="shared" si="0"/>
        <v>16</v>
      </c>
      <c r="B17" s="33">
        <f t="shared" si="4"/>
        <v>1201831.115794614</v>
      </c>
      <c r="C17" s="33">
        <f t="shared" si="1"/>
        <v>11063.76811594203</v>
      </c>
      <c r="D17" s="72">
        <f>B17*('Pro Forma'!$G$12/12)</f>
        <v>10516.022263202871</v>
      </c>
      <c r="E17" s="33">
        <f t="shared" si="5"/>
        <v>547.74585273915909</v>
      </c>
      <c r="F17" s="33">
        <f t="shared" si="6"/>
        <v>1201283.3699418749</v>
      </c>
      <c r="I17" s="27">
        <v>16</v>
      </c>
      <c r="J17" s="2">
        <f>G193</f>
        <v>29043.677976614126</v>
      </c>
      <c r="L17" s="57">
        <f t="shared" si="2"/>
        <v>103721.53941469025</v>
      </c>
      <c r="N17" s="57">
        <f t="shared" si="3"/>
        <v>132765.21739130438</v>
      </c>
    </row>
    <row r="18" spans="1:17">
      <c r="A18">
        <f t="shared" si="0"/>
        <v>17</v>
      </c>
      <c r="B18" s="33">
        <f t="shared" si="4"/>
        <v>1201283.3699418749</v>
      </c>
      <c r="C18" s="33">
        <f t="shared" si="1"/>
        <v>11063.76811594203</v>
      </c>
      <c r="D18" s="72">
        <f>B18*('Pro Forma'!$G$12/12)</f>
        <v>10511.229486991404</v>
      </c>
      <c r="E18" s="33">
        <f t="shared" si="5"/>
        <v>552.53862895062593</v>
      </c>
      <c r="F18" s="33">
        <f t="shared" si="6"/>
        <v>1200730.8313129242</v>
      </c>
      <c r="I18" s="27">
        <v>17</v>
      </c>
      <c r="J18" s="2">
        <f>G205</f>
        <v>32244.391503448624</v>
      </c>
      <c r="L18" s="57">
        <f t="shared" si="2"/>
        <v>100520.82588785575</v>
      </c>
      <c r="N18" s="57">
        <f t="shared" si="3"/>
        <v>132765.21739130438</v>
      </c>
    </row>
    <row r="19" spans="1:17">
      <c r="A19">
        <f t="shared" si="0"/>
        <v>18</v>
      </c>
      <c r="B19" s="33">
        <f t="shared" si="4"/>
        <v>1200730.8313129242</v>
      </c>
      <c r="C19" s="33">
        <f t="shared" si="1"/>
        <v>11063.76811594203</v>
      </c>
      <c r="D19" s="72">
        <f>B19*('Pro Forma'!$G$12/12)</f>
        <v>10506.394773988086</v>
      </c>
      <c r="E19" s="33">
        <f t="shared" si="5"/>
        <v>557.37334195394396</v>
      </c>
      <c r="F19" s="33">
        <f t="shared" si="6"/>
        <v>1200173.4579709703</v>
      </c>
      <c r="I19" s="27">
        <v>18</v>
      </c>
      <c r="J19" s="2">
        <f>G217</f>
        <v>35797.834704848086</v>
      </c>
      <c r="L19" s="57">
        <f t="shared" si="2"/>
        <v>96967.382686456287</v>
      </c>
      <c r="N19" s="57">
        <f t="shared" si="3"/>
        <v>132765.21739130438</v>
      </c>
    </row>
    <row r="20" spans="1:17">
      <c r="A20">
        <f t="shared" si="0"/>
        <v>19</v>
      </c>
      <c r="B20" s="33">
        <f t="shared" si="4"/>
        <v>1200173.4579709703</v>
      </c>
      <c r="C20" s="33">
        <f t="shared" si="1"/>
        <v>11063.76811594203</v>
      </c>
      <c r="D20" s="72">
        <f>B20*('Pro Forma'!$G$12/12)</f>
        <v>10501.517757245989</v>
      </c>
      <c r="E20" s="33">
        <f t="shared" si="5"/>
        <v>562.25035869604108</v>
      </c>
      <c r="F20" s="33">
        <f t="shared" si="6"/>
        <v>1199611.2076122742</v>
      </c>
      <c r="I20" s="27">
        <v>19</v>
      </c>
      <c r="J20" s="2">
        <f>G229</f>
        <v>39742.879608026342</v>
      </c>
      <c r="L20" s="57">
        <f t="shared" si="2"/>
        <v>93022.337783278039</v>
      </c>
      <c r="N20" s="57">
        <f t="shared" si="3"/>
        <v>132765.21739130438</v>
      </c>
    </row>
    <row r="21" spans="1:17">
      <c r="A21">
        <f t="shared" si="0"/>
        <v>20</v>
      </c>
      <c r="B21" s="33">
        <f t="shared" si="4"/>
        <v>1199611.2076122742</v>
      </c>
      <c r="C21" s="33">
        <f t="shared" si="1"/>
        <v>11063.76811594203</v>
      </c>
      <c r="D21" s="72">
        <f>B21*('Pro Forma'!$G$12/12)</f>
        <v>10496.598066607397</v>
      </c>
      <c r="E21" s="33">
        <f t="shared" si="5"/>
        <v>567.17004933463249</v>
      </c>
      <c r="F21" s="33">
        <f t="shared" si="6"/>
        <v>1199044.0375629396</v>
      </c>
      <c r="I21" s="27">
        <v>20</v>
      </c>
      <c r="J21" s="2">
        <f>G241</f>
        <v>44122.682071722236</v>
      </c>
      <c r="L21" s="57">
        <f t="shared" si="2"/>
        <v>88642.535319582152</v>
      </c>
      <c r="N21" s="57">
        <f t="shared" si="3"/>
        <v>132765.21739130438</v>
      </c>
    </row>
    <row r="22" spans="1:17">
      <c r="A22">
        <f t="shared" si="0"/>
        <v>21</v>
      </c>
      <c r="B22" s="33">
        <f t="shared" si="4"/>
        <v>1199044.0375629396</v>
      </c>
      <c r="C22" s="33">
        <f t="shared" si="1"/>
        <v>11063.76811594203</v>
      </c>
      <c r="D22" s="72">
        <f>B22*('Pro Forma'!$G$12/12)</f>
        <v>10491.63532867572</v>
      </c>
      <c r="E22" s="33">
        <f t="shared" si="5"/>
        <v>572.13278726630961</v>
      </c>
      <c r="F22" s="33">
        <f t="shared" si="6"/>
        <v>1198471.9047756733</v>
      </c>
      <c r="I22" s="27">
        <v>21</v>
      </c>
      <c r="J22" s="2">
        <f>G253</f>
        <v>48985.153879214806</v>
      </c>
      <c r="L22" s="57">
        <f t="shared" si="2"/>
        <v>83780.063512089575</v>
      </c>
      <c r="N22" s="57">
        <f t="shared" si="3"/>
        <v>132765.21739130438</v>
      </c>
    </row>
    <row r="23" spans="1:17">
      <c r="A23">
        <f t="shared" si="0"/>
        <v>22</v>
      </c>
      <c r="B23" s="33">
        <f t="shared" si="4"/>
        <v>1198471.9047756733</v>
      </c>
      <c r="C23" s="33">
        <f t="shared" si="1"/>
        <v>11063.76811594203</v>
      </c>
      <c r="D23" s="72">
        <f>B23*('Pro Forma'!$G$12/12)</f>
        <v>10486.629166787141</v>
      </c>
      <c r="E23" s="33">
        <f t="shared" si="5"/>
        <v>577.13894915488891</v>
      </c>
      <c r="F23" s="33">
        <f t="shared" si="6"/>
        <v>1197894.7658265184</v>
      </c>
      <c r="I23" s="27">
        <v>22</v>
      </c>
      <c r="J23" s="2">
        <f>G265</f>
        <v>54383.486857617783</v>
      </c>
      <c r="L23" s="57">
        <f t="shared" si="2"/>
        <v>78381.730533686597</v>
      </c>
      <c r="N23" s="57">
        <f t="shared" si="3"/>
        <v>132765.21739130438</v>
      </c>
    </row>
    <row r="24" spans="1:17">
      <c r="A24">
        <f t="shared" si="0"/>
        <v>23</v>
      </c>
      <c r="B24" s="33">
        <f t="shared" si="4"/>
        <v>1197894.7658265184</v>
      </c>
      <c r="C24" s="33">
        <f t="shared" si="1"/>
        <v>11063.76811594203</v>
      </c>
      <c r="D24" s="72">
        <f>B24*('Pro Forma'!$G$12/12)</f>
        <v>10481.579200982034</v>
      </c>
      <c r="E24" s="33">
        <f t="shared" si="5"/>
        <v>582.1889149599956</v>
      </c>
      <c r="F24" s="33">
        <f t="shared" si="6"/>
        <v>1197312.5769115584</v>
      </c>
      <c r="I24" s="27">
        <v>23</v>
      </c>
      <c r="J24" s="2">
        <f>G277</f>
        <v>60376.734756928621</v>
      </c>
      <c r="L24" s="57">
        <f t="shared" si="2"/>
        <v>72388.48263437576</v>
      </c>
      <c r="N24" s="57">
        <f t="shared" si="3"/>
        <v>132765.21739130438</v>
      </c>
    </row>
    <row r="25" spans="1:17">
      <c r="A25" s="59">
        <f t="shared" si="0"/>
        <v>24</v>
      </c>
      <c r="B25" s="60">
        <f t="shared" si="4"/>
        <v>1197312.5769115584</v>
      </c>
      <c r="C25" s="60">
        <f t="shared" si="1"/>
        <v>11063.76811594203</v>
      </c>
      <c r="D25" s="73">
        <f>B25*('Pro Forma'!$G$12/12)</f>
        <v>10476.485047976135</v>
      </c>
      <c r="E25" s="60">
        <f t="shared" si="5"/>
        <v>587.28306796589459</v>
      </c>
      <c r="F25" s="60">
        <f t="shared" si="6"/>
        <v>1196725.2938435925</v>
      </c>
      <c r="G25" s="60">
        <f>SUM(E14:E25)</f>
        <v>6720.7167823333475</v>
      </c>
      <c r="I25" s="27">
        <v>24</v>
      </c>
      <c r="J25" s="2">
        <f>G289</f>
        <v>67030.459254156653</v>
      </c>
      <c r="L25" s="57">
        <f t="shared" si="2"/>
        <v>65734.758137147728</v>
      </c>
      <c r="N25" s="57">
        <f t="shared" si="3"/>
        <v>132765.21739130438</v>
      </c>
    </row>
    <row r="26" spans="1:17">
      <c r="A26">
        <f t="shared" si="0"/>
        <v>25</v>
      </c>
      <c r="B26" s="33">
        <f t="shared" si="4"/>
        <v>1196725.2938435925</v>
      </c>
      <c r="C26" s="33">
        <f t="shared" si="1"/>
        <v>11063.76811594203</v>
      </c>
      <c r="D26" s="72">
        <f>B26*('Pro Forma'!$G$12/12)</f>
        <v>10471.346321131434</v>
      </c>
      <c r="E26" s="33">
        <f t="shared" si="5"/>
        <v>592.42179481059611</v>
      </c>
      <c r="F26" s="33">
        <f t="shared" si="6"/>
        <v>1196132.872048782</v>
      </c>
      <c r="I26" s="27">
        <v>25</v>
      </c>
      <c r="J26" s="2">
        <f>G301</f>
        <v>74417.447149335028</v>
      </c>
      <c r="L26" s="57">
        <f t="shared" si="2"/>
        <v>58347.770241969352</v>
      </c>
      <c r="N26" s="57">
        <f t="shared" si="3"/>
        <v>132765.21739130438</v>
      </c>
    </row>
    <row r="27" spans="1:17">
      <c r="A27">
        <f t="shared" si="0"/>
        <v>26</v>
      </c>
      <c r="B27" s="33">
        <f t="shared" si="4"/>
        <v>1196132.872048782</v>
      </c>
      <c r="C27" s="33">
        <f t="shared" si="1"/>
        <v>11063.76811594203</v>
      </c>
      <c r="D27" s="72">
        <f>B27*('Pro Forma'!$G$12/12)</f>
        <v>10466.162630426841</v>
      </c>
      <c r="E27" s="33">
        <f t="shared" si="5"/>
        <v>597.60548551518878</v>
      </c>
      <c r="F27" s="33">
        <f t="shared" si="6"/>
        <v>1195535.2665632667</v>
      </c>
      <c r="I27" s="27">
        <v>26</v>
      </c>
      <c r="J27" s="2">
        <f>G313</f>
        <v>82618.506599007902</v>
      </c>
      <c r="L27" s="57">
        <f t="shared" si="2"/>
        <v>50146.710792296479</v>
      </c>
      <c r="N27" s="57">
        <f t="shared" si="3"/>
        <v>132765.21739130438</v>
      </c>
    </row>
    <row r="28" spans="1:17">
      <c r="A28">
        <f t="shared" si="0"/>
        <v>27</v>
      </c>
      <c r="B28" s="33">
        <f t="shared" si="4"/>
        <v>1195535.2665632667</v>
      </c>
      <c r="C28" s="33">
        <f t="shared" si="1"/>
        <v>11063.76811594203</v>
      </c>
      <c r="D28" s="72">
        <f>B28*('Pro Forma'!$G$12/12)</f>
        <v>10460.933582428583</v>
      </c>
      <c r="E28" s="33">
        <f t="shared" si="5"/>
        <v>602.83453351344724</v>
      </c>
      <c r="F28" s="33">
        <f t="shared" si="6"/>
        <v>1194932.4320297532</v>
      </c>
      <c r="I28" s="27">
        <v>27</v>
      </c>
      <c r="J28" s="2">
        <f>G325</f>
        <v>91723.35109739528</v>
      </c>
      <c r="L28" s="57">
        <f t="shared" si="2"/>
        <v>41041.866293909101</v>
      </c>
      <c r="N28" s="57">
        <f t="shared" si="3"/>
        <v>132765.21739130438</v>
      </c>
    </row>
    <row r="29" spans="1:17">
      <c r="A29">
        <f t="shared" si="0"/>
        <v>28</v>
      </c>
      <c r="B29" s="33">
        <f t="shared" si="4"/>
        <v>1194932.4320297532</v>
      </c>
      <c r="C29" s="33">
        <f t="shared" si="1"/>
        <v>11063.76811594203</v>
      </c>
      <c r="D29" s="72">
        <f>B29*('Pro Forma'!$G$12/12)</f>
        <v>10455.658780260339</v>
      </c>
      <c r="E29" s="33">
        <f t="shared" si="5"/>
        <v>608.10933568169094</v>
      </c>
      <c r="F29" s="33">
        <f t="shared" si="6"/>
        <v>1194324.3226940716</v>
      </c>
      <c r="I29" s="27">
        <v>28</v>
      </c>
      <c r="J29" s="2">
        <f>G337</f>
        <v>101831.58087533222</v>
      </c>
      <c r="L29" s="57">
        <f t="shared" si="2"/>
        <v>30933.636515972161</v>
      </c>
      <c r="N29" s="57">
        <f t="shared" si="3"/>
        <v>132765.21739130438</v>
      </c>
    </row>
    <row r="30" spans="1:17">
      <c r="A30">
        <f t="shared" si="0"/>
        <v>29</v>
      </c>
      <c r="B30" s="33">
        <f t="shared" si="4"/>
        <v>1194324.3226940716</v>
      </c>
      <c r="C30" s="33">
        <f t="shared" si="1"/>
        <v>11063.76811594203</v>
      </c>
      <c r="D30" s="72">
        <f>B30*('Pro Forma'!$G$12/12)</f>
        <v>10450.337823573125</v>
      </c>
      <c r="E30" s="33">
        <f t="shared" si="5"/>
        <v>613.4302923689047</v>
      </c>
      <c r="F30" s="33">
        <f t="shared" si="6"/>
        <v>1193710.8924017027</v>
      </c>
      <c r="I30" s="27">
        <v>29</v>
      </c>
      <c r="J30" s="2">
        <f>G349</f>
        <v>113053.77245275769</v>
      </c>
      <c r="L30" s="57">
        <f t="shared" si="2"/>
        <v>19711.444938546687</v>
      </c>
      <c r="N30" s="57">
        <f t="shared" si="3"/>
        <v>132765.21739130438</v>
      </c>
    </row>
    <row r="31" spans="1:17">
      <c r="A31">
        <f t="shared" si="0"/>
        <v>30</v>
      </c>
      <c r="B31" s="33">
        <f t="shared" si="4"/>
        <v>1193710.8924017027</v>
      </c>
      <c r="C31" s="33">
        <f t="shared" si="1"/>
        <v>11063.76811594203</v>
      </c>
      <c r="D31" s="72">
        <f>B31*('Pro Forma'!$G$12/12)</f>
        <v>10444.970308514898</v>
      </c>
      <c r="E31" s="33">
        <f t="shared" si="5"/>
        <v>618.79780742713228</v>
      </c>
      <c r="F31" s="33">
        <f t="shared" si="6"/>
        <v>1193092.0945942756</v>
      </c>
      <c r="I31" s="61">
        <v>30</v>
      </c>
      <c r="J31" s="62">
        <f>G361</f>
        <v>125512.68826364682</v>
      </c>
      <c r="L31" s="57">
        <f t="shared" si="2"/>
        <v>7252.529127657559</v>
      </c>
      <c r="N31" s="57">
        <f t="shared" si="3"/>
        <v>132765.21739130438</v>
      </c>
    </row>
    <row r="32" spans="1:17" ht="15.75" thickBot="1">
      <c r="A32">
        <f t="shared" si="0"/>
        <v>31</v>
      </c>
      <c r="B32" s="33">
        <f t="shared" si="4"/>
        <v>1193092.0945942756</v>
      </c>
      <c r="C32" s="33">
        <f t="shared" si="1"/>
        <v>11063.76811594203</v>
      </c>
      <c r="D32" s="72">
        <f>B32*('Pro Forma'!$G$12/12)</f>
        <v>10439.555827699911</v>
      </c>
      <c r="E32" s="33">
        <f t="shared" si="5"/>
        <v>624.21228824211903</v>
      </c>
      <c r="F32" s="33">
        <f t="shared" si="6"/>
        <v>1192467.8823060335</v>
      </c>
      <c r="I32" s="63" t="s">
        <v>109</v>
      </c>
      <c r="J32" s="64">
        <f>SUM(J2:J31)</f>
        <v>1209499.6008751111</v>
      </c>
      <c r="L32" s="65">
        <f>SUM(L2:L31)</f>
        <v>2773456.9208640205</v>
      </c>
      <c r="N32" s="65">
        <f>SUM(N2:N31)</f>
        <v>3982956.5217391294</v>
      </c>
      <c r="Q32" s="58">
        <f>L32/N32</f>
        <v>0.69633120666178161</v>
      </c>
    </row>
    <row r="33" spans="1:7">
      <c r="A33">
        <f t="shared" si="0"/>
        <v>32</v>
      </c>
      <c r="B33" s="33">
        <f t="shared" si="4"/>
        <v>1192467.8823060335</v>
      </c>
      <c r="C33" s="33">
        <f t="shared" si="1"/>
        <v>11063.76811594203</v>
      </c>
      <c r="D33" s="72">
        <f>B33*('Pro Forma'!$G$12/12)</f>
        <v>10434.093970177792</v>
      </c>
      <c r="E33" s="33">
        <f t="shared" si="5"/>
        <v>629.67414576423835</v>
      </c>
      <c r="F33" s="33">
        <f t="shared" si="6"/>
        <v>1191838.2081602693</v>
      </c>
    </row>
    <row r="34" spans="1:7">
      <c r="A34">
        <f t="shared" si="0"/>
        <v>33</v>
      </c>
      <c r="B34" s="33">
        <f t="shared" si="4"/>
        <v>1191838.2081602693</v>
      </c>
      <c r="C34" s="33">
        <f t="shared" si="1"/>
        <v>11063.76811594203</v>
      </c>
      <c r="D34" s="72">
        <f>B34*('Pro Forma'!$G$12/12)</f>
        <v>10428.584321402355</v>
      </c>
      <c r="E34" s="33">
        <f t="shared" si="5"/>
        <v>635.18379453967464</v>
      </c>
      <c r="F34" s="33">
        <f t="shared" si="6"/>
        <v>1191203.0243657297</v>
      </c>
    </row>
    <row r="35" spans="1:7">
      <c r="A35">
        <f t="shared" si="0"/>
        <v>34</v>
      </c>
      <c r="B35" s="33">
        <f t="shared" si="4"/>
        <v>1191203.0243657297</v>
      </c>
      <c r="C35" s="33">
        <f t="shared" si="1"/>
        <v>11063.76811594203</v>
      </c>
      <c r="D35" s="72">
        <f>B35*('Pro Forma'!$G$12/12)</f>
        <v>10423.026463200133</v>
      </c>
      <c r="E35" s="33">
        <f t="shared" si="5"/>
        <v>640.74165274189727</v>
      </c>
      <c r="F35" s="33">
        <f t="shared" si="6"/>
        <v>1190562.2827129879</v>
      </c>
    </row>
    <row r="36" spans="1:7">
      <c r="A36">
        <f t="shared" si="0"/>
        <v>35</v>
      </c>
      <c r="B36" s="33">
        <f t="shared" si="4"/>
        <v>1190562.2827129879</v>
      </c>
      <c r="C36" s="33">
        <f t="shared" si="1"/>
        <v>11063.76811594203</v>
      </c>
      <c r="D36" s="72">
        <f>B36*('Pro Forma'!$G$12/12)</f>
        <v>10417.419973738643</v>
      </c>
      <c r="E36" s="33">
        <f t="shared" si="5"/>
        <v>646.3481422033874</v>
      </c>
      <c r="F36" s="33">
        <f t="shared" si="6"/>
        <v>1189915.9345707844</v>
      </c>
    </row>
    <row r="37" spans="1:7">
      <c r="A37" s="59">
        <f t="shared" si="0"/>
        <v>36</v>
      </c>
      <c r="B37" s="60">
        <f t="shared" si="4"/>
        <v>1189915.9345707844</v>
      </c>
      <c r="C37" s="60">
        <f t="shared" si="1"/>
        <v>11063.76811594203</v>
      </c>
      <c r="D37" s="73">
        <f>B37*('Pro Forma'!$G$12/12)</f>
        <v>10411.764427494363</v>
      </c>
      <c r="E37" s="60">
        <f t="shared" si="5"/>
        <v>652.00368844766672</v>
      </c>
      <c r="F37" s="60">
        <f t="shared" si="6"/>
        <v>1189263.9308823368</v>
      </c>
      <c r="G37" s="60">
        <f>SUM(E26:E37)</f>
        <v>7461.3629612559434</v>
      </c>
    </row>
    <row r="38" spans="1:7">
      <c r="A38">
        <f t="shared" si="0"/>
        <v>37</v>
      </c>
      <c r="B38" s="33">
        <f t="shared" si="4"/>
        <v>1189263.9308823368</v>
      </c>
      <c r="C38" s="33">
        <f t="shared" si="1"/>
        <v>11063.76811594203</v>
      </c>
      <c r="D38" s="72">
        <f>B38*('Pro Forma'!$G$12/12)</f>
        <v>10406.059395220445</v>
      </c>
      <c r="E38" s="33">
        <f t="shared" si="5"/>
        <v>657.70872072158454</v>
      </c>
      <c r="F38" s="33">
        <f t="shared" si="6"/>
        <v>1188606.2221616153</v>
      </c>
    </row>
    <row r="39" spans="1:7">
      <c r="A39">
        <f t="shared" si="0"/>
        <v>38</v>
      </c>
      <c r="B39" s="33">
        <f t="shared" si="4"/>
        <v>1188606.2221616153</v>
      </c>
      <c r="C39" s="33">
        <f t="shared" si="1"/>
        <v>11063.76811594203</v>
      </c>
      <c r="D39" s="72">
        <f>B39*('Pro Forma'!$G$12/12)</f>
        <v>10400.304443914132</v>
      </c>
      <c r="E39" s="33">
        <f t="shared" si="5"/>
        <v>663.4636720278977</v>
      </c>
      <c r="F39" s="33">
        <f t="shared" si="6"/>
        <v>1187942.7584895873</v>
      </c>
    </row>
    <row r="40" spans="1:7">
      <c r="A40">
        <f t="shared" si="0"/>
        <v>39</v>
      </c>
      <c r="B40" s="33">
        <f t="shared" si="4"/>
        <v>1187942.7584895873</v>
      </c>
      <c r="C40" s="33">
        <f t="shared" si="1"/>
        <v>11063.76811594203</v>
      </c>
      <c r="D40" s="72">
        <f>B40*('Pro Forma'!$G$12/12)</f>
        <v>10394.499136783888</v>
      </c>
      <c r="E40" s="33">
        <f t="shared" si="5"/>
        <v>669.26897915814152</v>
      </c>
      <c r="F40" s="33">
        <f t="shared" si="6"/>
        <v>1187273.4895104291</v>
      </c>
    </row>
    <row r="41" spans="1:7">
      <c r="A41">
        <f t="shared" si="0"/>
        <v>40</v>
      </c>
      <c r="B41" s="33">
        <f t="shared" si="4"/>
        <v>1187273.4895104291</v>
      </c>
      <c r="C41" s="33">
        <f t="shared" si="1"/>
        <v>11063.76811594203</v>
      </c>
      <c r="D41" s="72">
        <f>B41*('Pro Forma'!$G$12/12)</f>
        <v>10388.643033216253</v>
      </c>
      <c r="E41" s="33">
        <f t="shared" si="5"/>
        <v>675.12508272577725</v>
      </c>
      <c r="F41" s="33">
        <f t="shared" si="6"/>
        <v>1186598.3644277032</v>
      </c>
    </row>
    <row r="42" spans="1:7">
      <c r="A42">
        <f t="shared" si="0"/>
        <v>41</v>
      </c>
      <c r="B42" s="33">
        <f t="shared" si="4"/>
        <v>1186598.3644277032</v>
      </c>
      <c r="C42" s="33">
        <f t="shared" si="1"/>
        <v>11063.76811594203</v>
      </c>
      <c r="D42" s="72">
        <f>B42*('Pro Forma'!$G$12/12)</f>
        <v>10382.735688742401</v>
      </c>
      <c r="E42" s="33">
        <f t="shared" si="5"/>
        <v>681.03242719962873</v>
      </c>
      <c r="F42" s="33">
        <f t="shared" si="6"/>
        <v>1185917.3320005035</v>
      </c>
    </row>
    <row r="43" spans="1:7">
      <c r="A43">
        <f t="shared" si="0"/>
        <v>42</v>
      </c>
      <c r="B43" s="33">
        <f t="shared" si="4"/>
        <v>1185917.3320005035</v>
      </c>
      <c r="C43" s="33">
        <f t="shared" si="1"/>
        <v>11063.76811594203</v>
      </c>
      <c r="D43" s="72">
        <f>B43*('Pro Forma'!$G$12/12)</f>
        <v>10376.776655004405</v>
      </c>
      <c r="E43" s="33">
        <f t="shared" si="5"/>
        <v>686.99146093762465</v>
      </c>
      <c r="F43" s="33">
        <f t="shared" si="6"/>
        <v>1185230.340539566</v>
      </c>
    </row>
    <row r="44" spans="1:7">
      <c r="A44">
        <f t="shared" si="0"/>
        <v>43</v>
      </c>
      <c r="B44" s="33">
        <f t="shared" si="4"/>
        <v>1185230.340539566</v>
      </c>
      <c r="C44" s="33">
        <f t="shared" si="1"/>
        <v>11063.76811594203</v>
      </c>
      <c r="D44" s="72">
        <f>B44*('Pro Forma'!$G$12/12)</f>
        <v>10370.765479721202</v>
      </c>
      <c r="E44" s="33">
        <f t="shared" si="5"/>
        <v>693.00263622082821</v>
      </c>
      <c r="F44" s="33">
        <f t="shared" si="6"/>
        <v>1184537.3379033452</v>
      </c>
    </row>
    <row r="45" spans="1:7">
      <c r="A45">
        <f t="shared" si="0"/>
        <v>44</v>
      </c>
      <c r="B45" s="33">
        <f t="shared" si="4"/>
        <v>1184537.3379033452</v>
      </c>
      <c r="C45" s="33">
        <f t="shared" si="1"/>
        <v>11063.76811594203</v>
      </c>
      <c r="D45" s="72">
        <f>B45*('Pro Forma'!$G$12/12)</f>
        <v>10364.70170665427</v>
      </c>
      <c r="E45" s="33">
        <f t="shared" si="5"/>
        <v>699.0664092877596</v>
      </c>
      <c r="F45" s="33">
        <f t="shared" si="6"/>
        <v>1183838.2714940575</v>
      </c>
    </row>
    <row r="46" spans="1:7">
      <c r="A46">
        <f t="shared" si="0"/>
        <v>45</v>
      </c>
      <c r="B46" s="33">
        <f t="shared" si="4"/>
        <v>1183838.2714940575</v>
      </c>
      <c r="C46" s="33">
        <f t="shared" si="1"/>
        <v>11063.76811594203</v>
      </c>
      <c r="D46" s="72">
        <f>B46*('Pro Forma'!$G$12/12)</f>
        <v>10358.584875573002</v>
      </c>
      <c r="E46" s="33">
        <f t="shared" si="5"/>
        <v>705.18324036902777</v>
      </c>
      <c r="F46" s="33">
        <f t="shared" si="6"/>
        <v>1183133.0882536885</v>
      </c>
    </row>
    <row r="47" spans="1:7">
      <c r="A47">
        <f t="shared" si="0"/>
        <v>46</v>
      </c>
      <c r="B47" s="33">
        <f t="shared" si="4"/>
        <v>1183133.0882536885</v>
      </c>
      <c r="C47" s="33">
        <f t="shared" si="1"/>
        <v>11063.76811594203</v>
      </c>
      <c r="D47" s="72">
        <f>B47*('Pro Forma'!$G$12/12)</f>
        <v>10352.414522219773</v>
      </c>
      <c r="E47" s="33">
        <f t="shared" si="5"/>
        <v>711.35359372225685</v>
      </c>
      <c r="F47" s="33">
        <f t="shared" si="6"/>
        <v>1182421.7346599663</v>
      </c>
    </row>
    <row r="48" spans="1:7">
      <c r="A48">
        <f t="shared" si="0"/>
        <v>47</v>
      </c>
      <c r="B48" s="33">
        <f t="shared" si="4"/>
        <v>1182421.7346599663</v>
      </c>
      <c r="C48" s="33">
        <f t="shared" si="1"/>
        <v>11063.76811594203</v>
      </c>
      <c r="D48" s="72">
        <f>B48*('Pro Forma'!$G$12/12)</f>
        <v>10346.190178274705</v>
      </c>
      <c r="E48" s="33">
        <f t="shared" si="5"/>
        <v>717.57793766732539</v>
      </c>
      <c r="F48" s="33">
        <f t="shared" si="6"/>
        <v>1181704.1567222991</v>
      </c>
    </row>
    <row r="49" spans="1:7">
      <c r="A49" s="59">
        <f t="shared" si="0"/>
        <v>48</v>
      </c>
      <c r="B49" s="60">
        <f t="shared" si="4"/>
        <v>1181704.1567222991</v>
      </c>
      <c r="C49" s="60">
        <f t="shared" si="1"/>
        <v>11063.76811594203</v>
      </c>
      <c r="D49" s="73">
        <f>B49*('Pro Forma'!$G$12/12)</f>
        <v>10339.911371320115</v>
      </c>
      <c r="E49" s="60">
        <f t="shared" si="5"/>
        <v>723.85674462191491</v>
      </c>
      <c r="F49" s="60">
        <f t="shared" si="6"/>
        <v>1180980.2999776772</v>
      </c>
      <c r="G49" s="60">
        <f>SUM(E38:E49)</f>
        <v>8283.6309046597671</v>
      </c>
    </row>
    <row r="50" spans="1:7">
      <c r="A50">
        <f t="shared" si="0"/>
        <v>49</v>
      </c>
      <c r="B50" s="33">
        <f t="shared" si="4"/>
        <v>1180980.2999776772</v>
      </c>
      <c r="C50" s="33">
        <f t="shared" si="1"/>
        <v>11063.76811594203</v>
      </c>
      <c r="D50" s="72">
        <f>B50*('Pro Forma'!$G$12/12)</f>
        <v>10333.577624804675</v>
      </c>
      <c r="E50" s="33">
        <f t="shared" si="5"/>
        <v>730.19049113735491</v>
      </c>
      <c r="F50" s="33">
        <f t="shared" si="6"/>
        <v>1180250.1094865398</v>
      </c>
    </row>
    <row r="51" spans="1:7">
      <c r="A51">
        <f t="shared" si="0"/>
        <v>50</v>
      </c>
      <c r="B51" s="33">
        <f t="shared" si="4"/>
        <v>1180250.1094865398</v>
      </c>
      <c r="C51" s="33">
        <f t="shared" si="1"/>
        <v>11063.76811594203</v>
      </c>
      <c r="D51" s="72">
        <f>B51*('Pro Forma'!$G$12/12)</f>
        <v>10327.188458007222</v>
      </c>
      <c r="E51" s="33">
        <f t="shared" si="5"/>
        <v>736.57965793480798</v>
      </c>
      <c r="F51" s="33">
        <f t="shared" si="6"/>
        <v>1179513.529828605</v>
      </c>
    </row>
    <row r="52" spans="1:7">
      <c r="A52">
        <f t="shared" si="0"/>
        <v>51</v>
      </c>
      <c r="B52" s="33">
        <f t="shared" si="4"/>
        <v>1179513.529828605</v>
      </c>
      <c r="C52" s="33">
        <f t="shared" si="1"/>
        <v>11063.76811594203</v>
      </c>
      <c r="D52" s="72">
        <f>B52*('Pro Forma'!$G$12/12)</f>
        <v>10320.743386000293</v>
      </c>
      <c r="E52" s="33">
        <f t="shared" si="5"/>
        <v>743.02472994173695</v>
      </c>
      <c r="F52" s="33">
        <f t="shared" si="6"/>
        <v>1178770.5050986633</v>
      </c>
    </row>
    <row r="53" spans="1:7">
      <c r="A53">
        <f t="shared" si="0"/>
        <v>52</v>
      </c>
      <c r="B53" s="33">
        <f t="shared" si="4"/>
        <v>1178770.5050986633</v>
      </c>
      <c r="C53" s="33">
        <f t="shared" si="1"/>
        <v>11063.76811594203</v>
      </c>
      <c r="D53" s="72">
        <f>B53*('Pro Forma'!$G$12/12)</f>
        <v>10314.241919613303</v>
      </c>
      <c r="E53" s="33">
        <f t="shared" si="5"/>
        <v>749.52619632872666</v>
      </c>
      <c r="F53" s="33">
        <f t="shared" si="6"/>
        <v>1178020.9789023346</v>
      </c>
    </row>
    <row r="54" spans="1:7">
      <c r="A54">
        <f t="shared" si="0"/>
        <v>53</v>
      </c>
      <c r="B54" s="33">
        <f t="shared" si="4"/>
        <v>1178020.9789023346</v>
      </c>
      <c r="C54" s="33">
        <f t="shared" si="1"/>
        <v>11063.76811594203</v>
      </c>
      <c r="D54" s="72">
        <f>B54*('Pro Forma'!$G$12/12)</f>
        <v>10307.683565395426</v>
      </c>
      <c r="E54" s="33">
        <f t="shared" si="5"/>
        <v>756.08455054660408</v>
      </c>
      <c r="F54" s="33">
        <f t="shared" si="6"/>
        <v>1177264.8943517879</v>
      </c>
    </row>
    <row r="55" spans="1:7">
      <c r="A55">
        <f t="shared" si="0"/>
        <v>54</v>
      </c>
      <c r="B55" s="33">
        <f t="shared" si="4"/>
        <v>1177264.8943517879</v>
      </c>
      <c r="C55" s="33">
        <f t="shared" si="1"/>
        <v>11063.76811594203</v>
      </c>
      <c r="D55" s="72">
        <f>B55*('Pro Forma'!$G$12/12)</f>
        <v>10301.067825578142</v>
      </c>
      <c r="E55" s="33">
        <f t="shared" si="5"/>
        <v>762.70029036388769</v>
      </c>
      <c r="F55" s="33">
        <f t="shared" si="6"/>
        <v>1176502.1940614239</v>
      </c>
    </row>
    <row r="56" spans="1:7">
      <c r="A56">
        <f t="shared" si="0"/>
        <v>55</v>
      </c>
      <c r="B56" s="33">
        <f t="shared" si="4"/>
        <v>1176502.1940614239</v>
      </c>
      <c r="C56" s="33">
        <f t="shared" si="1"/>
        <v>11063.76811594203</v>
      </c>
      <c r="D56" s="72">
        <f>B56*('Pro Forma'!$G$12/12)</f>
        <v>10294.394198037458</v>
      </c>
      <c r="E56" s="33">
        <f t="shared" si="5"/>
        <v>769.3739179045715</v>
      </c>
      <c r="F56" s="33">
        <f t="shared" si="6"/>
        <v>1175732.8201435192</v>
      </c>
    </row>
    <row r="57" spans="1:7">
      <c r="A57">
        <f t="shared" si="0"/>
        <v>56</v>
      </c>
      <c r="B57" s="33">
        <f t="shared" si="4"/>
        <v>1175732.8201435192</v>
      </c>
      <c r="C57" s="33">
        <f t="shared" si="1"/>
        <v>11063.76811594203</v>
      </c>
      <c r="D57" s="72">
        <f>B57*('Pro Forma'!$G$12/12)</f>
        <v>10287.662176255792</v>
      </c>
      <c r="E57" s="33">
        <f t="shared" si="5"/>
        <v>776.10593968623834</v>
      </c>
      <c r="F57" s="33">
        <f t="shared" si="6"/>
        <v>1174956.7142038329</v>
      </c>
    </row>
    <row r="58" spans="1:7">
      <c r="A58">
        <f t="shared" si="0"/>
        <v>57</v>
      </c>
      <c r="B58" s="33">
        <f t="shared" si="4"/>
        <v>1174956.7142038329</v>
      </c>
      <c r="C58" s="33">
        <f t="shared" si="1"/>
        <v>11063.76811594203</v>
      </c>
      <c r="D58" s="72">
        <f>B58*('Pro Forma'!$G$12/12)</f>
        <v>10280.871249283537</v>
      </c>
      <c r="E58" s="33">
        <f t="shared" si="5"/>
        <v>782.89686665849331</v>
      </c>
      <c r="F58" s="33">
        <f t="shared" si="6"/>
        <v>1174173.8173371744</v>
      </c>
    </row>
    <row r="59" spans="1:7">
      <c r="A59">
        <f t="shared" si="0"/>
        <v>58</v>
      </c>
      <c r="B59" s="33">
        <f t="shared" si="4"/>
        <v>1174173.8173371744</v>
      </c>
      <c r="C59" s="33">
        <f t="shared" si="1"/>
        <v>11063.76811594203</v>
      </c>
      <c r="D59" s="72">
        <f>B59*('Pro Forma'!$G$12/12)</f>
        <v>10274.020901700274</v>
      </c>
      <c r="E59" s="33">
        <f t="shared" si="5"/>
        <v>789.7472142417555</v>
      </c>
      <c r="F59" s="33">
        <f t="shared" si="6"/>
        <v>1173384.0701229328</v>
      </c>
    </row>
    <row r="60" spans="1:7">
      <c r="A60">
        <f t="shared" si="0"/>
        <v>59</v>
      </c>
      <c r="B60" s="33">
        <f t="shared" si="4"/>
        <v>1173384.0701229328</v>
      </c>
      <c r="C60" s="33">
        <f t="shared" si="1"/>
        <v>11063.76811594203</v>
      </c>
      <c r="D60" s="72">
        <f>B60*('Pro Forma'!$G$12/12)</f>
        <v>10267.11061357566</v>
      </c>
      <c r="E60" s="33">
        <f t="shared" si="5"/>
        <v>796.65750236636995</v>
      </c>
      <c r="F60" s="33">
        <f t="shared" si="6"/>
        <v>1172587.4126205663</v>
      </c>
    </row>
    <row r="61" spans="1:7">
      <c r="A61" s="59">
        <f t="shared" si="0"/>
        <v>60</v>
      </c>
      <c r="B61" s="60">
        <f t="shared" si="4"/>
        <v>1172587.4126205663</v>
      </c>
      <c r="C61" s="60">
        <f t="shared" si="1"/>
        <v>11063.76811594203</v>
      </c>
      <c r="D61" s="73">
        <f>B61*('Pro Forma'!$G$12/12)</f>
        <v>10260.139860429954</v>
      </c>
      <c r="E61" s="60">
        <f t="shared" si="5"/>
        <v>803.62825551207607</v>
      </c>
      <c r="F61" s="60">
        <f t="shared" si="6"/>
        <v>1171783.7843650542</v>
      </c>
      <c r="G61" s="60">
        <f>SUM(E50:E61)</f>
        <v>9196.5156126226229</v>
      </c>
    </row>
    <row r="62" spans="1:7">
      <c r="A62">
        <f t="shared" si="0"/>
        <v>61</v>
      </c>
      <c r="B62" s="33">
        <f t="shared" si="4"/>
        <v>1171783.7843650542</v>
      </c>
      <c r="C62" s="33">
        <f t="shared" si="1"/>
        <v>11063.76811594203</v>
      </c>
      <c r="D62" s="72">
        <f>B62*('Pro Forma'!$G$12/12)</f>
        <v>10253.108113194223</v>
      </c>
      <c r="E62" s="33">
        <f t="shared" si="5"/>
        <v>810.66000274780708</v>
      </c>
      <c r="F62" s="33">
        <f t="shared" si="6"/>
        <v>1170973.1243623064</v>
      </c>
    </row>
    <row r="63" spans="1:7">
      <c r="A63">
        <f t="shared" si="0"/>
        <v>62</v>
      </c>
      <c r="B63" s="33">
        <f t="shared" si="4"/>
        <v>1170973.1243623064</v>
      </c>
      <c r="C63" s="33">
        <f t="shared" si="1"/>
        <v>11063.76811594203</v>
      </c>
      <c r="D63" s="72">
        <f>B63*('Pro Forma'!$G$12/12)</f>
        <v>10246.01483817018</v>
      </c>
      <c r="E63" s="33">
        <f t="shared" si="5"/>
        <v>817.75327777184975</v>
      </c>
      <c r="F63" s="33">
        <f t="shared" si="6"/>
        <v>1170155.3710845346</v>
      </c>
    </row>
    <row r="64" spans="1:7">
      <c r="A64">
        <f t="shared" si="0"/>
        <v>63</v>
      </c>
      <c r="B64" s="33">
        <f t="shared" si="4"/>
        <v>1170155.3710845346</v>
      </c>
      <c r="C64" s="33">
        <f t="shared" si="1"/>
        <v>11063.76811594203</v>
      </c>
      <c r="D64" s="72">
        <f>B64*('Pro Forma'!$G$12/12)</f>
        <v>10238.859496989677</v>
      </c>
      <c r="E64" s="33">
        <f t="shared" si="5"/>
        <v>824.90861895235321</v>
      </c>
      <c r="F64" s="33">
        <f t="shared" si="6"/>
        <v>1169330.4624655822</v>
      </c>
    </row>
    <row r="65" spans="1:7">
      <c r="A65">
        <f t="shared" si="0"/>
        <v>64</v>
      </c>
      <c r="B65" s="33">
        <f t="shared" si="4"/>
        <v>1169330.4624655822</v>
      </c>
      <c r="C65" s="33">
        <f t="shared" si="1"/>
        <v>11063.76811594203</v>
      </c>
      <c r="D65" s="72">
        <f>B65*('Pro Forma'!$G$12/12)</f>
        <v>10231.641546573843</v>
      </c>
      <c r="E65" s="33">
        <f t="shared" si="5"/>
        <v>832.12656936818712</v>
      </c>
      <c r="F65" s="33">
        <f t="shared" si="6"/>
        <v>1168498.335896214</v>
      </c>
    </row>
    <row r="66" spans="1:7">
      <c r="A66">
        <f t="shared" si="0"/>
        <v>65</v>
      </c>
      <c r="B66" s="33">
        <f t="shared" si="4"/>
        <v>1168498.335896214</v>
      </c>
      <c r="C66" s="33">
        <f t="shared" si="1"/>
        <v>11063.76811594203</v>
      </c>
      <c r="D66" s="72">
        <f>B66*('Pro Forma'!$G$12/12)</f>
        <v>10224.360439091872</v>
      </c>
      <c r="E66" s="33">
        <f t="shared" si="5"/>
        <v>839.40767685015817</v>
      </c>
      <c r="F66" s="33">
        <f t="shared" si="6"/>
        <v>1167658.9282193638</v>
      </c>
    </row>
    <row r="67" spans="1:7">
      <c r="A67">
        <f t="shared" si="0"/>
        <v>66</v>
      </c>
      <c r="B67" s="33">
        <f t="shared" si="4"/>
        <v>1167658.9282193638</v>
      </c>
      <c r="C67" s="33">
        <f t="shared" si="1"/>
        <v>11063.76811594203</v>
      </c>
      <c r="D67" s="72">
        <f>B67*('Pro Forma'!$G$12/12)</f>
        <v>10217.015621919432</v>
      </c>
      <c r="E67" s="33">
        <f t="shared" si="5"/>
        <v>846.7524940225976</v>
      </c>
      <c r="F67" s="33">
        <f t="shared" si="6"/>
        <v>1166812.1757253413</v>
      </c>
    </row>
    <row r="68" spans="1:7">
      <c r="A68">
        <f t="shared" ref="A68:A131" si="7">A67+1</f>
        <v>67</v>
      </c>
      <c r="B68" s="33">
        <f t="shared" si="4"/>
        <v>1166812.1757253413</v>
      </c>
      <c r="C68" s="33">
        <f t="shared" ref="C68:C131" si="8">C67</f>
        <v>11063.76811594203</v>
      </c>
      <c r="D68" s="72">
        <f>B68*('Pro Forma'!$G$12/12)</f>
        <v>10209.606537596736</v>
      </c>
      <c r="E68" s="33">
        <f t="shared" si="5"/>
        <v>854.1615783452944</v>
      </c>
      <c r="F68" s="33">
        <f t="shared" si="6"/>
        <v>1165958.014146996</v>
      </c>
    </row>
    <row r="69" spans="1:7">
      <c r="A69">
        <f t="shared" si="7"/>
        <v>68</v>
      </c>
      <c r="B69" s="33">
        <f t="shared" ref="B69:B132" si="9">F68</f>
        <v>1165958.014146996</v>
      </c>
      <c r="C69" s="33">
        <f t="shared" si="8"/>
        <v>11063.76811594203</v>
      </c>
      <c r="D69" s="72">
        <f>B69*('Pro Forma'!$G$12/12)</f>
        <v>10202.132623786214</v>
      </c>
      <c r="E69" s="33">
        <f t="shared" ref="E69:E132" si="10">C69-D69</f>
        <v>861.63549215581588</v>
      </c>
      <c r="F69" s="33">
        <f t="shared" ref="F69:F132" si="11">B69-E69</f>
        <v>1165096.3786548402</v>
      </c>
    </row>
    <row r="70" spans="1:7">
      <c r="A70">
        <f t="shared" si="7"/>
        <v>69</v>
      </c>
      <c r="B70" s="33">
        <f t="shared" si="9"/>
        <v>1165096.3786548402</v>
      </c>
      <c r="C70" s="33">
        <f t="shared" si="8"/>
        <v>11063.76811594203</v>
      </c>
      <c r="D70" s="72">
        <f>B70*('Pro Forma'!$G$12/12)</f>
        <v>10194.593313229851</v>
      </c>
      <c r="E70" s="33">
        <f t="shared" si="10"/>
        <v>869.17480271217937</v>
      </c>
      <c r="F70" s="33">
        <f t="shared" si="11"/>
        <v>1164227.203852128</v>
      </c>
    </row>
    <row r="71" spans="1:7">
      <c r="A71">
        <f t="shared" si="7"/>
        <v>70</v>
      </c>
      <c r="B71" s="33">
        <f t="shared" si="9"/>
        <v>1164227.203852128</v>
      </c>
      <c r="C71" s="33">
        <f t="shared" si="8"/>
        <v>11063.76811594203</v>
      </c>
      <c r="D71" s="72">
        <f>B71*('Pro Forma'!$G$12/12)</f>
        <v>10186.988033706119</v>
      </c>
      <c r="E71" s="33">
        <f t="shared" si="10"/>
        <v>876.78008223591132</v>
      </c>
      <c r="F71" s="33">
        <f t="shared" si="11"/>
        <v>1163350.4237698922</v>
      </c>
    </row>
    <row r="72" spans="1:7">
      <c r="A72">
        <f t="shared" si="7"/>
        <v>71</v>
      </c>
      <c r="B72" s="33">
        <f t="shared" si="9"/>
        <v>1163350.4237698922</v>
      </c>
      <c r="C72" s="33">
        <f t="shared" si="8"/>
        <v>11063.76811594203</v>
      </c>
      <c r="D72" s="72">
        <f>B72*('Pro Forma'!$G$12/12)</f>
        <v>10179.316207986556</v>
      </c>
      <c r="E72" s="33">
        <f t="shared" si="10"/>
        <v>884.45190795547387</v>
      </c>
      <c r="F72" s="33">
        <f t="shared" si="11"/>
        <v>1162465.9718619366</v>
      </c>
    </row>
    <row r="73" spans="1:7">
      <c r="A73" s="59">
        <f t="shared" si="7"/>
        <v>72</v>
      </c>
      <c r="B73" s="60">
        <f t="shared" si="9"/>
        <v>1162465.9718619366</v>
      </c>
      <c r="C73" s="60">
        <f t="shared" si="8"/>
        <v>11063.76811594203</v>
      </c>
      <c r="D73" s="73">
        <f>B73*('Pro Forma'!$G$12/12)</f>
        <v>10171.577253791944</v>
      </c>
      <c r="E73" s="60">
        <f t="shared" si="10"/>
        <v>892.1908621500861</v>
      </c>
      <c r="F73" s="60">
        <f t="shared" si="11"/>
        <v>1161573.7809997865</v>
      </c>
      <c r="G73" s="60">
        <f>SUM(E62:E73)</f>
        <v>10210.003365267714</v>
      </c>
    </row>
    <row r="74" spans="1:7">
      <c r="A74">
        <f t="shared" si="7"/>
        <v>73</v>
      </c>
      <c r="B74" s="33">
        <f t="shared" si="9"/>
        <v>1161573.7809997865</v>
      </c>
      <c r="C74" s="33">
        <f t="shared" si="8"/>
        <v>11063.76811594203</v>
      </c>
      <c r="D74" s="72">
        <f>B74*('Pro Forma'!$G$12/12)</f>
        <v>10163.77058374813</v>
      </c>
      <c r="E74" s="33">
        <f t="shared" si="10"/>
        <v>899.99753219390004</v>
      </c>
      <c r="F74" s="33">
        <f t="shared" si="11"/>
        <v>1160673.7834675924</v>
      </c>
    </row>
    <row r="75" spans="1:7">
      <c r="A75">
        <f t="shared" si="7"/>
        <v>74</v>
      </c>
      <c r="B75" s="33">
        <f t="shared" si="9"/>
        <v>1160673.7834675924</v>
      </c>
      <c r="C75" s="33">
        <f t="shared" si="8"/>
        <v>11063.76811594203</v>
      </c>
      <c r="D75" s="72">
        <f>B75*('Pro Forma'!$G$12/12)</f>
        <v>10155.895605341433</v>
      </c>
      <c r="E75" s="33">
        <f t="shared" si="10"/>
        <v>907.8725106005968</v>
      </c>
      <c r="F75" s="33">
        <f t="shared" si="11"/>
        <v>1159765.9109569918</v>
      </c>
    </row>
    <row r="76" spans="1:7">
      <c r="A76">
        <f t="shared" si="7"/>
        <v>75</v>
      </c>
      <c r="B76" s="33">
        <f t="shared" si="9"/>
        <v>1159765.9109569918</v>
      </c>
      <c r="C76" s="33">
        <f t="shared" si="8"/>
        <v>11063.76811594203</v>
      </c>
      <c r="D76" s="72">
        <f>B76*('Pro Forma'!$G$12/12)</f>
        <v>10147.951720873678</v>
      </c>
      <c r="E76" s="33">
        <f t="shared" si="10"/>
        <v>915.81639506835199</v>
      </c>
      <c r="F76" s="33">
        <f t="shared" si="11"/>
        <v>1158850.0945619235</v>
      </c>
    </row>
    <row r="77" spans="1:7">
      <c r="A77">
        <f t="shared" si="7"/>
        <v>76</v>
      </c>
      <c r="B77" s="33">
        <f t="shared" si="9"/>
        <v>1158850.0945619235</v>
      </c>
      <c r="C77" s="33">
        <f t="shared" si="8"/>
        <v>11063.76811594203</v>
      </c>
      <c r="D77" s="72">
        <f>B77*('Pro Forma'!$G$12/12)</f>
        <v>10139.93832741683</v>
      </c>
      <c r="E77" s="33">
        <f t="shared" si="10"/>
        <v>923.82978852519955</v>
      </c>
      <c r="F77" s="33">
        <f t="shared" si="11"/>
        <v>1157926.2647733984</v>
      </c>
    </row>
    <row r="78" spans="1:7">
      <c r="A78">
        <f t="shared" si="7"/>
        <v>77</v>
      </c>
      <c r="B78" s="33">
        <f t="shared" si="9"/>
        <v>1157926.2647733984</v>
      </c>
      <c r="C78" s="33">
        <f t="shared" si="8"/>
        <v>11063.76811594203</v>
      </c>
      <c r="D78" s="72">
        <f>B78*('Pro Forma'!$G$12/12)</f>
        <v>10131.854816767234</v>
      </c>
      <c r="E78" s="33">
        <f t="shared" si="10"/>
        <v>931.91329917479561</v>
      </c>
      <c r="F78" s="33">
        <f t="shared" si="11"/>
        <v>1156994.3514742237</v>
      </c>
    </row>
    <row r="79" spans="1:7">
      <c r="A79">
        <f t="shared" si="7"/>
        <v>78</v>
      </c>
      <c r="B79" s="33">
        <f t="shared" si="9"/>
        <v>1156994.3514742237</v>
      </c>
      <c r="C79" s="33">
        <f t="shared" si="8"/>
        <v>11063.76811594203</v>
      </c>
      <c r="D79" s="72">
        <f>B79*('Pro Forma'!$G$12/12)</f>
        <v>10123.700575399456</v>
      </c>
      <c r="E79" s="33">
        <f t="shared" si="10"/>
        <v>940.06754054257362</v>
      </c>
      <c r="F79" s="33">
        <f t="shared" si="11"/>
        <v>1156054.283933681</v>
      </c>
    </row>
    <row r="80" spans="1:7">
      <c r="A80">
        <f t="shared" si="7"/>
        <v>79</v>
      </c>
      <c r="B80" s="33">
        <f t="shared" si="9"/>
        <v>1156054.283933681</v>
      </c>
      <c r="C80" s="33">
        <f t="shared" si="8"/>
        <v>11063.76811594203</v>
      </c>
      <c r="D80" s="72">
        <f>B80*('Pro Forma'!$G$12/12)</f>
        <v>10115.474984419707</v>
      </c>
      <c r="E80" s="33">
        <f t="shared" si="10"/>
        <v>948.29313152232316</v>
      </c>
      <c r="F80" s="33">
        <f t="shared" si="11"/>
        <v>1155105.9908021586</v>
      </c>
    </row>
    <row r="81" spans="1:7">
      <c r="A81">
        <f t="shared" si="7"/>
        <v>80</v>
      </c>
      <c r="B81" s="33">
        <f t="shared" si="9"/>
        <v>1155105.9908021586</v>
      </c>
      <c r="C81" s="33">
        <f t="shared" si="8"/>
        <v>11063.76811594203</v>
      </c>
      <c r="D81" s="72">
        <f>B81*('Pro Forma'!$G$12/12)</f>
        <v>10107.177419518886</v>
      </c>
      <c r="E81" s="33">
        <f t="shared" si="10"/>
        <v>956.59069642314353</v>
      </c>
      <c r="F81" s="33">
        <f t="shared" si="11"/>
        <v>1154149.4001057355</v>
      </c>
    </row>
    <row r="82" spans="1:7">
      <c r="A82">
        <f t="shared" si="7"/>
        <v>81</v>
      </c>
      <c r="B82" s="33">
        <f t="shared" si="9"/>
        <v>1154149.4001057355</v>
      </c>
      <c r="C82" s="33">
        <f t="shared" si="8"/>
        <v>11063.76811594203</v>
      </c>
      <c r="D82" s="72">
        <f>B82*('Pro Forma'!$G$12/12)</f>
        <v>10098.807250925185</v>
      </c>
      <c r="E82" s="33">
        <f t="shared" si="10"/>
        <v>964.96086501684476</v>
      </c>
      <c r="F82" s="33">
        <f t="shared" si="11"/>
        <v>1153184.4392407187</v>
      </c>
    </row>
    <row r="83" spans="1:7">
      <c r="A83">
        <f t="shared" si="7"/>
        <v>82</v>
      </c>
      <c r="B83" s="33">
        <f t="shared" si="9"/>
        <v>1153184.4392407187</v>
      </c>
      <c r="C83" s="33">
        <f t="shared" si="8"/>
        <v>11063.76811594203</v>
      </c>
      <c r="D83" s="72">
        <f>B83*('Pro Forma'!$G$12/12)</f>
        <v>10090.363843356288</v>
      </c>
      <c r="E83" s="33">
        <f t="shared" si="10"/>
        <v>973.40427258574164</v>
      </c>
      <c r="F83" s="33">
        <f t="shared" si="11"/>
        <v>1152211.0349681331</v>
      </c>
    </row>
    <row r="84" spans="1:7">
      <c r="A84">
        <f t="shared" si="7"/>
        <v>83</v>
      </c>
      <c r="B84" s="33">
        <f t="shared" si="9"/>
        <v>1152211.0349681331</v>
      </c>
      <c r="C84" s="33">
        <f t="shared" si="8"/>
        <v>11063.76811594203</v>
      </c>
      <c r="D84" s="72">
        <f>B84*('Pro Forma'!$G$12/12)</f>
        <v>10081.846555971164</v>
      </c>
      <c r="E84" s="33">
        <f t="shared" si="10"/>
        <v>981.92155997086593</v>
      </c>
      <c r="F84" s="33">
        <f t="shared" si="11"/>
        <v>1151229.1134081623</v>
      </c>
    </row>
    <row r="85" spans="1:7">
      <c r="A85" s="59">
        <f t="shared" si="7"/>
        <v>84</v>
      </c>
      <c r="B85" s="60">
        <f t="shared" si="9"/>
        <v>1151229.1134081623</v>
      </c>
      <c r="C85" s="60">
        <f t="shared" si="8"/>
        <v>11063.76811594203</v>
      </c>
      <c r="D85" s="73">
        <f>B85*('Pro Forma'!$G$12/12)</f>
        <v>10073.254742321418</v>
      </c>
      <c r="E85" s="60">
        <f t="shared" si="10"/>
        <v>990.51337362061167</v>
      </c>
      <c r="F85" s="60">
        <f t="shared" si="11"/>
        <v>1150238.6000345417</v>
      </c>
      <c r="G85" s="60">
        <f>SUM(E74:E85)</f>
        <v>11335.180965244948</v>
      </c>
    </row>
    <row r="86" spans="1:7">
      <c r="A86">
        <f t="shared" si="7"/>
        <v>85</v>
      </c>
      <c r="B86" s="33">
        <f t="shared" si="9"/>
        <v>1150238.6000345417</v>
      </c>
      <c r="C86" s="33">
        <f t="shared" si="8"/>
        <v>11063.76811594203</v>
      </c>
      <c r="D86" s="72">
        <f>B86*('Pro Forma'!$G$12/12)</f>
        <v>10064.587750302238</v>
      </c>
      <c r="E86" s="33">
        <f t="shared" si="10"/>
        <v>999.18036563979149</v>
      </c>
      <c r="F86" s="33">
        <f t="shared" si="11"/>
        <v>1149239.4196689019</v>
      </c>
    </row>
    <row r="87" spans="1:7">
      <c r="A87">
        <f t="shared" si="7"/>
        <v>86</v>
      </c>
      <c r="B87" s="33">
        <f t="shared" si="9"/>
        <v>1149239.4196689019</v>
      </c>
      <c r="C87" s="33">
        <f t="shared" si="8"/>
        <v>11063.76811594203</v>
      </c>
      <c r="D87" s="72">
        <f>B87*('Pro Forma'!$G$12/12)</f>
        <v>10055.844922102891</v>
      </c>
      <c r="E87" s="33">
        <f t="shared" si="10"/>
        <v>1007.9231938391385</v>
      </c>
      <c r="F87" s="33">
        <f t="shared" si="11"/>
        <v>1148231.4964750628</v>
      </c>
    </row>
    <row r="88" spans="1:7">
      <c r="A88">
        <f t="shared" si="7"/>
        <v>87</v>
      </c>
      <c r="B88" s="33">
        <f t="shared" si="9"/>
        <v>1148231.4964750628</v>
      </c>
      <c r="C88" s="33">
        <f t="shared" si="8"/>
        <v>11063.76811594203</v>
      </c>
      <c r="D88" s="72">
        <f>B88*('Pro Forma'!$G$12/12)</f>
        <v>10047.025594156799</v>
      </c>
      <c r="E88" s="33">
        <f t="shared" si="10"/>
        <v>1016.7425217852306</v>
      </c>
      <c r="F88" s="33">
        <f t="shared" si="11"/>
        <v>1147214.7539532776</v>
      </c>
    </row>
    <row r="89" spans="1:7">
      <c r="A89">
        <f t="shared" si="7"/>
        <v>88</v>
      </c>
      <c r="B89" s="33">
        <f t="shared" si="9"/>
        <v>1147214.7539532776</v>
      </c>
      <c r="C89" s="33">
        <f t="shared" si="8"/>
        <v>11063.76811594203</v>
      </c>
      <c r="D89" s="72">
        <f>B89*('Pro Forma'!$G$12/12)</f>
        <v>10038.129097091178</v>
      </c>
      <c r="E89" s="33">
        <f t="shared" si="10"/>
        <v>1025.6390188508522</v>
      </c>
      <c r="F89" s="33">
        <f t="shared" si="11"/>
        <v>1146189.1149344267</v>
      </c>
    </row>
    <row r="90" spans="1:7">
      <c r="A90">
        <f t="shared" si="7"/>
        <v>89</v>
      </c>
      <c r="B90" s="33">
        <f t="shared" si="9"/>
        <v>1146189.1149344267</v>
      </c>
      <c r="C90" s="33">
        <f t="shared" si="8"/>
        <v>11063.76811594203</v>
      </c>
      <c r="D90" s="72">
        <f>B90*('Pro Forma'!$G$12/12)</f>
        <v>10029.154755676233</v>
      </c>
      <c r="E90" s="33">
        <f t="shared" si="10"/>
        <v>1034.6133602657974</v>
      </c>
      <c r="F90" s="33">
        <f t="shared" si="11"/>
        <v>1145154.501574161</v>
      </c>
    </row>
    <row r="91" spans="1:7">
      <c r="A91">
        <f t="shared" si="7"/>
        <v>90</v>
      </c>
      <c r="B91" s="33">
        <f t="shared" si="9"/>
        <v>1145154.501574161</v>
      </c>
      <c r="C91" s="33">
        <f t="shared" si="8"/>
        <v>11063.76811594203</v>
      </c>
      <c r="D91" s="72">
        <f>B91*('Pro Forma'!$G$12/12)</f>
        <v>10020.101888773908</v>
      </c>
      <c r="E91" s="33">
        <f t="shared" si="10"/>
        <v>1043.6662271681216</v>
      </c>
      <c r="F91" s="33">
        <f t="shared" si="11"/>
        <v>1144110.8353469928</v>
      </c>
    </row>
    <row r="92" spans="1:7">
      <c r="A92">
        <f t="shared" si="7"/>
        <v>91</v>
      </c>
      <c r="B92" s="33">
        <f t="shared" si="9"/>
        <v>1144110.8353469928</v>
      </c>
      <c r="C92" s="33">
        <f t="shared" si="8"/>
        <v>11063.76811594203</v>
      </c>
      <c r="D92" s="72">
        <f>B92*('Pro Forma'!$G$12/12)</f>
        <v>10010.969809286185</v>
      </c>
      <c r="E92" s="33">
        <f t="shared" si="10"/>
        <v>1052.7983066558445</v>
      </c>
      <c r="F92" s="33">
        <f t="shared" si="11"/>
        <v>1143058.037040337</v>
      </c>
    </row>
    <row r="93" spans="1:7">
      <c r="A93">
        <f t="shared" si="7"/>
        <v>92</v>
      </c>
      <c r="B93" s="33">
        <f t="shared" si="9"/>
        <v>1143058.037040337</v>
      </c>
      <c r="C93" s="33">
        <f t="shared" si="8"/>
        <v>11063.76811594203</v>
      </c>
      <c r="D93" s="72">
        <f>B93*('Pro Forma'!$G$12/12)</f>
        <v>10001.757824102948</v>
      </c>
      <c r="E93" s="33">
        <f t="shared" si="10"/>
        <v>1062.0102918390821</v>
      </c>
      <c r="F93" s="33">
        <f t="shared" si="11"/>
        <v>1141996.026748498</v>
      </c>
    </row>
    <row r="94" spans="1:7">
      <c r="A94">
        <f t="shared" si="7"/>
        <v>93</v>
      </c>
      <c r="B94" s="33">
        <f t="shared" si="9"/>
        <v>1141996.026748498</v>
      </c>
      <c r="C94" s="33">
        <f t="shared" si="8"/>
        <v>11063.76811594203</v>
      </c>
      <c r="D94" s="72">
        <f>B94*('Pro Forma'!$G$12/12)</f>
        <v>9992.4652340493558</v>
      </c>
      <c r="E94" s="33">
        <f t="shared" si="10"/>
        <v>1071.3028818926741</v>
      </c>
      <c r="F94" s="33">
        <f t="shared" si="11"/>
        <v>1140924.7238666052</v>
      </c>
    </row>
    <row r="95" spans="1:7">
      <c r="A95">
        <f t="shared" si="7"/>
        <v>94</v>
      </c>
      <c r="B95" s="33">
        <f t="shared" si="9"/>
        <v>1140924.7238666052</v>
      </c>
      <c r="C95" s="33">
        <f t="shared" si="8"/>
        <v>11063.76811594203</v>
      </c>
      <c r="D95" s="72">
        <f>B95*('Pro Forma'!$G$12/12)</f>
        <v>9983.0913338327937</v>
      </c>
      <c r="E95" s="33">
        <f t="shared" si="10"/>
        <v>1080.6767821092362</v>
      </c>
      <c r="F95" s="33">
        <f t="shared" si="11"/>
        <v>1139844.0470844959</v>
      </c>
    </row>
    <row r="96" spans="1:7">
      <c r="A96">
        <f t="shared" si="7"/>
        <v>95</v>
      </c>
      <c r="B96" s="33">
        <f t="shared" si="9"/>
        <v>1139844.0470844959</v>
      </c>
      <c r="C96" s="33">
        <f t="shared" si="8"/>
        <v>11063.76811594203</v>
      </c>
      <c r="D96" s="72">
        <f>B96*('Pro Forma'!$G$12/12)</f>
        <v>9973.6354119893385</v>
      </c>
      <c r="E96" s="33">
        <f t="shared" si="10"/>
        <v>1090.1327039526914</v>
      </c>
      <c r="F96" s="33">
        <f t="shared" si="11"/>
        <v>1138753.9143805432</v>
      </c>
    </row>
    <row r="97" spans="1:7">
      <c r="A97" s="59">
        <f t="shared" si="7"/>
        <v>96</v>
      </c>
      <c r="B97" s="60">
        <f t="shared" si="9"/>
        <v>1138753.9143805432</v>
      </c>
      <c r="C97" s="60">
        <f t="shared" si="8"/>
        <v>11063.76811594203</v>
      </c>
      <c r="D97" s="73">
        <f>B97*('Pro Forma'!$G$12/12)</f>
        <v>9964.0967508297508</v>
      </c>
      <c r="E97" s="60">
        <f t="shared" si="10"/>
        <v>1099.6713651122791</v>
      </c>
      <c r="F97" s="60">
        <f t="shared" si="11"/>
        <v>1137654.2430154309</v>
      </c>
      <c r="G97" s="60">
        <f>SUM(E86:E97)</f>
        <v>12584.357019110739</v>
      </c>
    </row>
    <row r="98" spans="1:7">
      <c r="A98">
        <f t="shared" si="7"/>
        <v>97</v>
      </c>
      <c r="B98" s="33">
        <f t="shared" si="9"/>
        <v>1137654.2430154309</v>
      </c>
      <c r="C98" s="33">
        <f t="shared" si="8"/>
        <v>11063.76811594203</v>
      </c>
      <c r="D98" s="72">
        <f>B98*('Pro Forma'!$G$12/12)</f>
        <v>9954.4746263850193</v>
      </c>
      <c r="E98" s="33">
        <f t="shared" si="10"/>
        <v>1109.2934895570106</v>
      </c>
      <c r="F98" s="33">
        <f t="shared" si="11"/>
        <v>1136544.9495258739</v>
      </c>
    </row>
    <row r="99" spans="1:7">
      <c r="A99">
        <f t="shared" si="7"/>
        <v>98</v>
      </c>
      <c r="B99" s="33">
        <f t="shared" si="9"/>
        <v>1136544.9495258739</v>
      </c>
      <c r="C99" s="33">
        <f t="shared" si="8"/>
        <v>11063.76811594203</v>
      </c>
      <c r="D99" s="72">
        <f>B99*('Pro Forma'!$G$12/12)</f>
        <v>9944.7683083513948</v>
      </c>
      <c r="E99" s="33">
        <f t="shared" si="10"/>
        <v>1118.9998075906351</v>
      </c>
      <c r="F99" s="33">
        <f t="shared" si="11"/>
        <v>1135425.9497182833</v>
      </c>
    </row>
    <row r="100" spans="1:7">
      <c r="A100">
        <f t="shared" si="7"/>
        <v>99</v>
      </c>
      <c r="B100" s="33">
        <f t="shared" si="9"/>
        <v>1135425.9497182833</v>
      </c>
      <c r="C100" s="33">
        <f t="shared" si="8"/>
        <v>11063.76811594203</v>
      </c>
      <c r="D100" s="72">
        <f>B100*('Pro Forma'!$G$12/12)</f>
        <v>9934.9770600349766</v>
      </c>
      <c r="E100" s="33">
        <f t="shared" si="10"/>
        <v>1128.7910559070533</v>
      </c>
      <c r="F100" s="33">
        <f t="shared" si="11"/>
        <v>1134297.1586623762</v>
      </c>
    </row>
    <row r="101" spans="1:7">
      <c r="A101">
        <f t="shared" si="7"/>
        <v>100</v>
      </c>
      <c r="B101" s="33">
        <f t="shared" si="9"/>
        <v>1134297.1586623762</v>
      </c>
      <c r="C101" s="33">
        <f t="shared" si="8"/>
        <v>11063.76811594203</v>
      </c>
      <c r="D101" s="72">
        <f>B101*('Pro Forma'!$G$12/12)</f>
        <v>9925.1001382957911</v>
      </c>
      <c r="E101" s="33">
        <f t="shared" si="10"/>
        <v>1138.6679776462388</v>
      </c>
      <c r="F101" s="33">
        <f t="shared" si="11"/>
        <v>1133158.49068473</v>
      </c>
    </row>
    <row r="102" spans="1:7">
      <c r="A102">
        <f t="shared" si="7"/>
        <v>101</v>
      </c>
      <c r="B102" s="33">
        <f t="shared" si="9"/>
        <v>1133158.49068473</v>
      </c>
      <c r="C102" s="33">
        <f t="shared" si="8"/>
        <v>11063.76811594203</v>
      </c>
      <c r="D102" s="72">
        <f>B102*('Pro Forma'!$G$12/12)</f>
        <v>9915.1367934913869</v>
      </c>
      <c r="E102" s="33">
        <f t="shared" si="10"/>
        <v>1148.631322450643</v>
      </c>
      <c r="F102" s="33">
        <f t="shared" si="11"/>
        <v>1132009.8593622793</v>
      </c>
    </row>
    <row r="103" spans="1:7">
      <c r="A103">
        <f t="shared" si="7"/>
        <v>102</v>
      </c>
      <c r="B103" s="33">
        <f t="shared" si="9"/>
        <v>1132009.8593622793</v>
      </c>
      <c r="C103" s="33">
        <f t="shared" si="8"/>
        <v>11063.76811594203</v>
      </c>
      <c r="D103" s="72">
        <f>B103*('Pro Forma'!$G$12/12)</f>
        <v>9905.0862694199423</v>
      </c>
      <c r="E103" s="33">
        <f t="shared" si="10"/>
        <v>1158.6818465220877</v>
      </c>
      <c r="F103" s="33">
        <f t="shared" si="11"/>
        <v>1130851.1775157573</v>
      </c>
    </row>
    <row r="104" spans="1:7">
      <c r="A104">
        <f t="shared" si="7"/>
        <v>103</v>
      </c>
      <c r="B104" s="33">
        <f t="shared" si="9"/>
        <v>1130851.1775157573</v>
      </c>
      <c r="C104" s="33">
        <f t="shared" si="8"/>
        <v>11063.76811594203</v>
      </c>
      <c r="D104" s="72">
        <f>B104*('Pro Forma'!$G$12/12)</f>
        <v>9894.9478032628758</v>
      </c>
      <c r="E104" s="33">
        <f t="shared" si="10"/>
        <v>1168.8203126791541</v>
      </c>
      <c r="F104" s="33">
        <f t="shared" si="11"/>
        <v>1129682.3572030782</v>
      </c>
    </row>
    <row r="105" spans="1:7">
      <c r="A105">
        <f t="shared" si="7"/>
        <v>104</v>
      </c>
      <c r="B105" s="33">
        <f t="shared" si="9"/>
        <v>1129682.3572030782</v>
      </c>
      <c r="C105" s="33">
        <f t="shared" si="8"/>
        <v>11063.76811594203</v>
      </c>
      <c r="D105" s="72">
        <f>B105*('Pro Forma'!$G$12/12)</f>
        <v>9884.7206255269339</v>
      </c>
      <c r="E105" s="33">
        <f t="shared" si="10"/>
        <v>1179.047490415096</v>
      </c>
      <c r="F105" s="33">
        <f t="shared" si="11"/>
        <v>1128503.3097126631</v>
      </c>
    </row>
    <row r="106" spans="1:7">
      <c r="A106">
        <f t="shared" si="7"/>
        <v>105</v>
      </c>
      <c r="B106" s="33">
        <f t="shared" si="9"/>
        <v>1128503.3097126631</v>
      </c>
      <c r="C106" s="33">
        <f t="shared" si="8"/>
        <v>11063.76811594203</v>
      </c>
      <c r="D106" s="72">
        <f>B106*('Pro Forma'!$G$12/12)</f>
        <v>9874.4039599858006</v>
      </c>
      <c r="E106" s="33">
        <f t="shared" si="10"/>
        <v>1189.3641559562293</v>
      </c>
      <c r="F106" s="33">
        <f t="shared" si="11"/>
        <v>1127313.9455567067</v>
      </c>
    </row>
    <row r="107" spans="1:7">
      <c r="A107">
        <f t="shared" si="7"/>
        <v>106</v>
      </c>
      <c r="B107" s="33">
        <f t="shared" si="9"/>
        <v>1127313.9455567067</v>
      </c>
      <c r="C107" s="33">
        <f t="shared" si="8"/>
        <v>11063.76811594203</v>
      </c>
      <c r="D107" s="72">
        <f>B107*('Pro Forma'!$G$12/12)</f>
        <v>9863.997023621183</v>
      </c>
      <c r="E107" s="33">
        <f t="shared" si="10"/>
        <v>1199.7710923208469</v>
      </c>
      <c r="F107" s="33">
        <f t="shared" si="11"/>
        <v>1126114.174464386</v>
      </c>
    </row>
    <row r="108" spans="1:7">
      <c r="A108">
        <f t="shared" si="7"/>
        <v>107</v>
      </c>
      <c r="B108" s="33">
        <f t="shared" si="9"/>
        <v>1126114.174464386</v>
      </c>
      <c r="C108" s="33">
        <f t="shared" si="8"/>
        <v>11063.76811594203</v>
      </c>
      <c r="D108" s="72">
        <f>B108*('Pro Forma'!$G$12/12)</f>
        <v>9853.4990265633769</v>
      </c>
      <c r="E108" s="33">
        <f t="shared" si="10"/>
        <v>1210.269089378653</v>
      </c>
      <c r="F108" s="33">
        <f t="shared" si="11"/>
        <v>1124903.9053750073</v>
      </c>
    </row>
    <row r="109" spans="1:7">
      <c r="A109" s="59">
        <f t="shared" si="7"/>
        <v>108</v>
      </c>
      <c r="B109" s="60">
        <f t="shared" si="9"/>
        <v>1124903.9053750073</v>
      </c>
      <c r="C109" s="60">
        <f t="shared" si="8"/>
        <v>11063.76811594203</v>
      </c>
      <c r="D109" s="73">
        <f>B109*('Pro Forma'!$G$12/12)</f>
        <v>9842.9091720313136</v>
      </c>
      <c r="E109" s="60">
        <f t="shared" si="10"/>
        <v>1220.8589439107163</v>
      </c>
      <c r="F109" s="60">
        <f t="shared" si="11"/>
        <v>1123683.0464310965</v>
      </c>
      <c r="G109" s="60">
        <f>SUM(E98:E109)</f>
        <v>13971.196584334364</v>
      </c>
    </row>
    <row r="110" spans="1:7">
      <c r="A110">
        <f t="shared" si="7"/>
        <v>109</v>
      </c>
      <c r="B110" s="33">
        <f t="shared" si="9"/>
        <v>1123683.0464310965</v>
      </c>
      <c r="C110" s="33">
        <f t="shared" si="8"/>
        <v>11063.76811594203</v>
      </c>
      <c r="D110" s="72">
        <f>B110*('Pro Forma'!$G$12/12)</f>
        <v>9832.2266562720943</v>
      </c>
      <c r="E110" s="33">
        <f t="shared" si="10"/>
        <v>1231.5414596699356</v>
      </c>
      <c r="F110" s="33">
        <f t="shared" si="11"/>
        <v>1122451.5049714267</v>
      </c>
    </row>
    <row r="111" spans="1:7">
      <c r="A111">
        <f t="shared" si="7"/>
        <v>110</v>
      </c>
      <c r="B111" s="33">
        <f t="shared" si="9"/>
        <v>1122451.5049714267</v>
      </c>
      <c r="C111" s="33">
        <f t="shared" si="8"/>
        <v>11063.76811594203</v>
      </c>
      <c r="D111" s="72">
        <f>B111*('Pro Forma'!$G$12/12)</f>
        <v>9821.4506684999833</v>
      </c>
      <c r="E111" s="33">
        <f t="shared" si="10"/>
        <v>1242.3174474420466</v>
      </c>
      <c r="F111" s="33">
        <f t="shared" si="11"/>
        <v>1121209.1875239846</v>
      </c>
    </row>
    <row r="112" spans="1:7">
      <c r="A112">
        <f t="shared" si="7"/>
        <v>111</v>
      </c>
      <c r="B112" s="33">
        <f t="shared" si="9"/>
        <v>1121209.1875239846</v>
      </c>
      <c r="C112" s="33">
        <f t="shared" si="8"/>
        <v>11063.76811594203</v>
      </c>
      <c r="D112" s="72">
        <f>B112*('Pro Forma'!$G$12/12)</f>
        <v>9810.5803908348644</v>
      </c>
      <c r="E112" s="33">
        <f t="shared" si="10"/>
        <v>1253.1877251071655</v>
      </c>
      <c r="F112" s="33">
        <f t="shared" si="11"/>
        <v>1119955.9997988774</v>
      </c>
    </row>
    <row r="113" spans="1:7">
      <c r="A113">
        <f t="shared" si="7"/>
        <v>112</v>
      </c>
      <c r="B113" s="33">
        <f t="shared" si="9"/>
        <v>1119955.9997988774</v>
      </c>
      <c r="C113" s="33">
        <f t="shared" si="8"/>
        <v>11063.76811594203</v>
      </c>
      <c r="D113" s="72">
        <f>B113*('Pro Forma'!$G$12/12)</f>
        <v>9799.6149982401766</v>
      </c>
      <c r="E113" s="33">
        <f t="shared" si="10"/>
        <v>1264.1531177018533</v>
      </c>
      <c r="F113" s="33">
        <f t="shared" si="11"/>
        <v>1118691.8466811755</v>
      </c>
    </row>
    <row r="114" spans="1:7">
      <c r="A114">
        <f t="shared" si="7"/>
        <v>113</v>
      </c>
      <c r="B114" s="33">
        <f t="shared" si="9"/>
        <v>1118691.8466811755</v>
      </c>
      <c r="C114" s="33">
        <f t="shared" si="8"/>
        <v>11063.76811594203</v>
      </c>
      <c r="D114" s="72">
        <f>B114*('Pro Forma'!$G$12/12)</f>
        <v>9788.5536584602851</v>
      </c>
      <c r="E114" s="33">
        <f t="shared" si="10"/>
        <v>1275.2144574817448</v>
      </c>
      <c r="F114" s="33">
        <f t="shared" si="11"/>
        <v>1117416.6322236939</v>
      </c>
    </row>
    <row r="115" spans="1:7">
      <c r="A115">
        <f t="shared" si="7"/>
        <v>114</v>
      </c>
      <c r="B115" s="33">
        <f t="shared" si="9"/>
        <v>1117416.6322236939</v>
      </c>
      <c r="C115" s="33">
        <f t="shared" si="8"/>
        <v>11063.76811594203</v>
      </c>
      <c r="D115" s="72">
        <f>B115*('Pro Forma'!$G$12/12)</f>
        <v>9777.3955319573197</v>
      </c>
      <c r="E115" s="33">
        <f t="shared" si="10"/>
        <v>1286.3725839847102</v>
      </c>
      <c r="F115" s="33">
        <f t="shared" si="11"/>
        <v>1116130.2596397093</v>
      </c>
    </row>
    <row r="116" spans="1:7">
      <c r="A116">
        <f t="shared" si="7"/>
        <v>115</v>
      </c>
      <c r="B116" s="33">
        <f t="shared" si="9"/>
        <v>1116130.2596397093</v>
      </c>
      <c r="C116" s="33">
        <f t="shared" si="8"/>
        <v>11063.76811594203</v>
      </c>
      <c r="D116" s="72">
        <f>B116*('Pro Forma'!$G$12/12)</f>
        <v>9766.1397718474545</v>
      </c>
      <c r="E116" s="33">
        <f t="shared" si="10"/>
        <v>1297.6283440945754</v>
      </c>
      <c r="F116" s="33">
        <f t="shared" si="11"/>
        <v>1114832.6312956146</v>
      </c>
    </row>
    <row r="117" spans="1:7">
      <c r="A117">
        <f t="shared" si="7"/>
        <v>116</v>
      </c>
      <c r="B117" s="33">
        <f t="shared" si="9"/>
        <v>1114832.6312956146</v>
      </c>
      <c r="C117" s="33">
        <f t="shared" si="8"/>
        <v>11063.76811594203</v>
      </c>
      <c r="D117" s="72">
        <f>B117*('Pro Forma'!$G$12/12)</f>
        <v>9754.7855238366265</v>
      </c>
      <c r="E117" s="33">
        <f t="shared" si="10"/>
        <v>1308.9825921054035</v>
      </c>
      <c r="F117" s="33">
        <f t="shared" si="11"/>
        <v>1113523.6487035092</v>
      </c>
    </row>
    <row r="118" spans="1:7">
      <c r="A118">
        <f t="shared" si="7"/>
        <v>117</v>
      </c>
      <c r="B118" s="33">
        <f t="shared" si="9"/>
        <v>1113523.6487035092</v>
      </c>
      <c r="C118" s="33">
        <f t="shared" si="8"/>
        <v>11063.76811594203</v>
      </c>
      <c r="D118" s="72">
        <f>B118*('Pro Forma'!$G$12/12)</f>
        <v>9743.3319261557044</v>
      </c>
      <c r="E118" s="33">
        <f t="shared" si="10"/>
        <v>1320.4361897863255</v>
      </c>
      <c r="F118" s="33">
        <f t="shared" si="11"/>
        <v>1112203.2125137229</v>
      </c>
    </row>
    <row r="119" spans="1:7">
      <c r="A119">
        <f t="shared" si="7"/>
        <v>118</v>
      </c>
      <c r="B119" s="33">
        <f t="shared" si="9"/>
        <v>1112203.2125137229</v>
      </c>
      <c r="C119" s="33">
        <f t="shared" si="8"/>
        <v>11063.76811594203</v>
      </c>
      <c r="D119" s="72">
        <f>B119*('Pro Forma'!$G$12/12)</f>
        <v>9731.7781094950751</v>
      </c>
      <c r="E119" s="33">
        <f t="shared" si="10"/>
        <v>1331.9900064469548</v>
      </c>
      <c r="F119" s="33">
        <f t="shared" si="11"/>
        <v>1110871.2225072761</v>
      </c>
    </row>
    <row r="120" spans="1:7">
      <c r="A120">
        <f t="shared" si="7"/>
        <v>119</v>
      </c>
      <c r="B120" s="33">
        <f t="shared" si="9"/>
        <v>1110871.2225072761</v>
      </c>
      <c r="C120" s="33">
        <f t="shared" si="8"/>
        <v>11063.76811594203</v>
      </c>
      <c r="D120" s="72">
        <f>B120*('Pro Forma'!$G$12/12)</f>
        <v>9720.1231969386645</v>
      </c>
      <c r="E120" s="33">
        <f t="shared" si="10"/>
        <v>1343.6449190033654</v>
      </c>
      <c r="F120" s="33">
        <f t="shared" si="11"/>
        <v>1109527.5775882727</v>
      </c>
    </row>
    <row r="121" spans="1:7">
      <c r="A121" s="59">
        <f t="shared" si="7"/>
        <v>120</v>
      </c>
      <c r="B121" s="60">
        <f t="shared" si="9"/>
        <v>1109527.5775882727</v>
      </c>
      <c r="C121" s="60">
        <f t="shared" si="8"/>
        <v>11063.76811594203</v>
      </c>
      <c r="D121" s="73">
        <f>B121*('Pro Forma'!$G$12/12)</f>
        <v>9708.3663038973864</v>
      </c>
      <c r="E121" s="60">
        <f t="shared" si="10"/>
        <v>1355.4018120446435</v>
      </c>
      <c r="F121" s="60">
        <f t="shared" si="11"/>
        <v>1108172.1757762281</v>
      </c>
      <c r="G121" s="60">
        <f>SUM(E110:E121)</f>
        <v>15510.870654868724</v>
      </c>
    </row>
    <row r="122" spans="1:7">
      <c r="A122">
        <f t="shared" si="7"/>
        <v>121</v>
      </c>
      <c r="B122" s="33">
        <f t="shared" si="9"/>
        <v>1108172.1757762281</v>
      </c>
      <c r="C122" s="33">
        <f t="shared" si="8"/>
        <v>11063.76811594203</v>
      </c>
      <c r="D122" s="72">
        <f>B122*('Pro Forma'!$G$12/12)</f>
        <v>9696.5065380419946</v>
      </c>
      <c r="E122" s="33">
        <f t="shared" si="10"/>
        <v>1367.2615779000353</v>
      </c>
      <c r="F122" s="33">
        <f t="shared" si="11"/>
        <v>1106804.914198328</v>
      </c>
    </row>
    <row r="123" spans="1:7">
      <c r="A123">
        <f t="shared" si="7"/>
        <v>122</v>
      </c>
      <c r="B123" s="33">
        <f t="shared" si="9"/>
        <v>1106804.914198328</v>
      </c>
      <c r="C123" s="33">
        <f t="shared" si="8"/>
        <v>11063.76811594203</v>
      </c>
      <c r="D123" s="72">
        <f>B123*('Pro Forma'!$G$12/12)</f>
        <v>9684.5429992353693</v>
      </c>
      <c r="E123" s="33">
        <f t="shared" si="10"/>
        <v>1379.2251167066606</v>
      </c>
      <c r="F123" s="33">
        <f t="shared" si="11"/>
        <v>1105425.6890816214</v>
      </c>
    </row>
    <row r="124" spans="1:7">
      <c r="A124">
        <f t="shared" si="7"/>
        <v>123</v>
      </c>
      <c r="B124" s="33">
        <f t="shared" si="9"/>
        <v>1105425.6890816214</v>
      </c>
      <c r="C124" s="33">
        <f t="shared" si="8"/>
        <v>11063.76811594203</v>
      </c>
      <c r="D124" s="72">
        <f>B124*('Pro Forma'!$G$12/12)</f>
        <v>9672.4747794641862</v>
      </c>
      <c r="E124" s="33">
        <f t="shared" si="10"/>
        <v>1391.2933364778437</v>
      </c>
      <c r="F124" s="33">
        <f t="shared" si="11"/>
        <v>1104034.3957451435</v>
      </c>
    </row>
    <row r="125" spans="1:7">
      <c r="A125">
        <f t="shared" si="7"/>
        <v>124</v>
      </c>
      <c r="B125" s="33">
        <f t="shared" si="9"/>
        <v>1104034.3957451435</v>
      </c>
      <c r="C125" s="33">
        <f t="shared" si="8"/>
        <v>11063.76811594203</v>
      </c>
      <c r="D125" s="72">
        <f>B125*('Pro Forma'!$G$12/12)</f>
        <v>9660.3009627700048</v>
      </c>
      <c r="E125" s="33">
        <f t="shared" si="10"/>
        <v>1403.4671531720251</v>
      </c>
      <c r="F125" s="33">
        <f t="shared" si="11"/>
        <v>1102630.9285919715</v>
      </c>
    </row>
    <row r="126" spans="1:7">
      <c r="A126">
        <f t="shared" si="7"/>
        <v>125</v>
      </c>
      <c r="B126" s="33">
        <f t="shared" si="9"/>
        <v>1102630.9285919715</v>
      </c>
      <c r="C126" s="33">
        <f t="shared" si="8"/>
        <v>11063.76811594203</v>
      </c>
      <c r="D126" s="72">
        <f>B126*('Pro Forma'!$G$12/12)</f>
        <v>9648.0206251797499</v>
      </c>
      <c r="E126" s="33">
        <f t="shared" si="10"/>
        <v>1415.74749076228</v>
      </c>
      <c r="F126" s="33">
        <f t="shared" si="11"/>
        <v>1101215.1811012093</v>
      </c>
    </row>
    <row r="127" spans="1:7">
      <c r="A127">
        <f t="shared" si="7"/>
        <v>126</v>
      </c>
      <c r="B127" s="33">
        <f t="shared" si="9"/>
        <v>1101215.1811012093</v>
      </c>
      <c r="C127" s="33">
        <f t="shared" si="8"/>
        <v>11063.76811594203</v>
      </c>
      <c r="D127" s="72">
        <f>B127*('Pro Forma'!$G$12/12)</f>
        <v>9635.6328346355804</v>
      </c>
      <c r="E127" s="33">
        <f t="shared" si="10"/>
        <v>1428.1352813064495</v>
      </c>
      <c r="F127" s="33">
        <f t="shared" si="11"/>
        <v>1099787.0458199028</v>
      </c>
    </row>
    <row r="128" spans="1:7">
      <c r="A128">
        <f t="shared" si="7"/>
        <v>127</v>
      </c>
      <c r="B128" s="33">
        <f t="shared" si="9"/>
        <v>1099787.0458199028</v>
      </c>
      <c r="C128" s="33">
        <f t="shared" si="8"/>
        <v>11063.76811594203</v>
      </c>
      <c r="D128" s="72">
        <f>B128*('Pro Forma'!$G$12/12)</f>
        <v>9623.1366509241489</v>
      </c>
      <c r="E128" s="33">
        <f t="shared" si="10"/>
        <v>1440.6314650178811</v>
      </c>
      <c r="F128" s="33">
        <f t="shared" si="11"/>
        <v>1098346.414354885</v>
      </c>
    </row>
    <row r="129" spans="1:7">
      <c r="A129">
        <f t="shared" si="7"/>
        <v>128</v>
      </c>
      <c r="B129" s="33">
        <f t="shared" si="9"/>
        <v>1098346.414354885</v>
      </c>
      <c r="C129" s="33">
        <f t="shared" si="8"/>
        <v>11063.76811594203</v>
      </c>
      <c r="D129" s="72">
        <f>B129*('Pro Forma'!$G$12/12)</f>
        <v>9610.5311256052428</v>
      </c>
      <c r="E129" s="33">
        <f t="shared" si="10"/>
        <v>1453.2369903367871</v>
      </c>
      <c r="F129" s="33">
        <f t="shared" si="11"/>
        <v>1096893.1773645482</v>
      </c>
    </row>
    <row r="130" spans="1:7">
      <c r="A130">
        <f t="shared" si="7"/>
        <v>129</v>
      </c>
      <c r="B130" s="33">
        <f t="shared" si="9"/>
        <v>1096893.1773645482</v>
      </c>
      <c r="C130" s="33">
        <f t="shared" si="8"/>
        <v>11063.76811594203</v>
      </c>
      <c r="D130" s="72">
        <f>B130*('Pro Forma'!$G$12/12)</f>
        <v>9597.815301939796</v>
      </c>
      <c r="E130" s="33">
        <f t="shared" si="10"/>
        <v>1465.9528140022339</v>
      </c>
      <c r="F130" s="33">
        <f t="shared" si="11"/>
        <v>1095427.2245505459</v>
      </c>
    </row>
    <row r="131" spans="1:7">
      <c r="A131">
        <f t="shared" si="7"/>
        <v>130</v>
      </c>
      <c r="B131" s="33">
        <f t="shared" si="9"/>
        <v>1095427.2245505459</v>
      </c>
      <c r="C131" s="33">
        <f t="shared" si="8"/>
        <v>11063.76811594203</v>
      </c>
      <c r="D131" s="72">
        <f>B131*('Pro Forma'!$G$12/12)</f>
        <v>9584.9882148172765</v>
      </c>
      <c r="E131" s="33">
        <f t="shared" si="10"/>
        <v>1478.7799011247535</v>
      </c>
      <c r="F131" s="33">
        <f t="shared" si="11"/>
        <v>1093948.4446494211</v>
      </c>
    </row>
    <row r="132" spans="1:7">
      <c r="A132">
        <f t="shared" ref="A132:A195" si="12">A131+1</f>
        <v>131</v>
      </c>
      <c r="B132" s="33">
        <f t="shared" si="9"/>
        <v>1093948.4446494211</v>
      </c>
      <c r="C132" s="33">
        <f t="shared" ref="C132:C195" si="13">C131</f>
        <v>11063.76811594203</v>
      </c>
      <c r="D132" s="72">
        <f>B132*('Pro Forma'!$G$12/12)</f>
        <v>9572.0488906824339</v>
      </c>
      <c r="E132" s="33">
        <f t="shared" si="10"/>
        <v>1491.719225259596</v>
      </c>
      <c r="F132" s="33">
        <f t="shared" si="11"/>
        <v>1092456.7254241616</v>
      </c>
    </row>
    <row r="133" spans="1:7">
      <c r="A133" s="59">
        <f t="shared" si="12"/>
        <v>132</v>
      </c>
      <c r="B133" s="60">
        <f t="shared" ref="B133:B196" si="14">F132</f>
        <v>1092456.7254241616</v>
      </c>
      <c r="C133" s="60">
        <f t="shared" si="13"/>
        <v>11063.76811594203</v>
      </c>
      <c r="D133" s="73">
        <f>B133*('Pro Forma'!$G$12/12)</f>
        <v>9558.9963474614142</v>
      </c>
      <c r="E133" s="60">
        <f t="shared" ref="E133:E196" si="15">C133-D133</f>
        <v>1504.7717684806157</v>
      </c>
      <c r="F133" s="60">
        <f t="shared" ref="F133:F196" si="16">B133-E133</f>
        <v>1090951.9536556811</v>
      </c>
      <c r="G133" s="60">
        <f>SUM(E122:E133)</f>
        <v>17220.222120547161</v>
      </c>
    </row>
    <row r="134" spans="1:7">
      <c r="A134">
        <f t="shared" si="12"/>
        <v>133</v>
      </c>
      <c r="B134" s="33">
        <f t="shared" si="14"/>
        <v>1090951.9536556811</v>
      </c>
      <c r="C134" s="33">
        <f t="shared" si="13"/>
        <v>11063.76811594203</v>
      </c>
      <c r="D134" s="72">
        <f>B134*('Pro Forma'!$G$12/12)</f>
        <v>9545.8295944872079</v>
      </c>
      <c r="E134" s="33">
        <f t="shared" si="15"/>
        <v>1517.938521454822</v>
      </c>
      <c r="F134" s="33">
        <f t="shared" si="16"/>
        <v>1089434.0151342263</v>
      </c>
    </row>
    <row r="135" spans="1:7">
      <c r="A135">
        <f t="shared" si="12"/>
        <v>134</v>
      </c>
      <c r="B135" s="33">
        <f t="shared" si="14"/>
        <v>1089434.0151342263</v>
      </c>
      <c r="C135" s="33">
        <f t="shared" si="13"/>
        <v>11063.76811594203</v>
      </c>
      <c r="D135" s="72">
        <f>B135*('Pro Forma'!$G$12/12)</f>
        <v>9532.5476324244792</v>
      </c>
      <c r="E135" s="33">
        <f t="shared" si="15"/>
        <v>1531.2204835175507</v>
      </c>
      <c r="F135" s="33">
        <f t="shared" si="16"/>
        <v>1087902.7946507088</v>
      </c>
    </row>
    <row r="136" spans="1:7">
      <c r="A136">
        <f t="shared" si="12"/>
        <v>135</v>
      </c>
      <c r="B136" s="33">
        <f t="shared" si="14"/>
        <v>1087902.7946507088</v>
      </c>
      <c r="C136" s="33">
        <f t="shared" si="13"/>
        <v>11063.76811594203</v>
      </c>
      <c r="D136" s="72">
        <f>B136*('Pro Forma'!$G$12/12)</f>
        <v>9519.1494531937005</v>
      </c>
      <c r="E136" s="33">
        <f t="shared" si="15"/>
        <v>1544.6186627483294</v>
      </c>
      <c r="F136" s="33">
        <f t="shared" si="16"/>
        <v>1086358.1759879605</v>
      </c>
    </row>
    <row r="137" spans="1:7">
      <c r="A137">
        <f t="shared" si="12"/>
        <v>136</v>
      </c>
      <c r="B137" s="33">
        <f t="shared" si="14"/>
        <v>1086358.1759879605</v>
      </c>
      <c r="C137" s="33">
        <f t="shared" si="13"/>
        <v>11063.76811594203</v>
      </c>
      <c r="D137" s="72">
        <f>B137*('Pro Forma'!$G$12/12)</f>
        <v>9505.6340398946541</v>
      </c>
      <c r="E137" s="33">
        <f t="shared" si="15"/>
        <v>1558.1340760473759</v>
      </c>
      <c r="F137" s="33">
        <f t="shared" si="16"/>
        <v>1084800.0419119131</v>
      </c>
    </row>
    <row r="138" spans="1:7">
      <c r="A138">
        <f t="shared" si="12"/>
        <v>137</v>
      </c>
      <c r="B138" s="33">
        <f t="shared" si="14"/>
        <v>1084800.0419119131</v>
      </c>
      <c r="C138" s="33">
        <f t="shared" si="13"/>
        <v>11063.76811594203</v>
      </c>
      <c r="D138" s="72">
        <f>B138*('Pro Forma'!$G$12/12)</f>
        <v>9492.0003667292385</v>
      </c>
      <c r="E138" s="33">
        <f t="shared" si="15"/>
        <v>1571.7677492127914</v>
      </c>
      <c r="F138" s="33">
        <f t="shared" si="16"/>
        <v>1083228.2741627004</v>
      </c>
    </row>
    <row r="139" spans="1:7">
      <c r="A139">
        <f t="shared" si="12"/>
        <v>138</v>
      </c>
      <c r="B139" s="33">
        <f t="shared" si="14"/>
        <v>1083228.2741627004</v>
      </c>
      <c r="C139" s="33">
        <f t="shared" si="13"/>
        <v>11063.76811594203</v>
      </c>
      <c r="D139" s="72">
        <f>B139*('Pro Forma'!$G$12/12)</f>
        <v>9478.2473989236278</v>
      </c>
      <c r="E139" s="33">
        <f t="shared" si="15"/>
        <v>1585.5207170184021</v>
      </c>
      <c r="F139" s="33">
        <f t="shared" si="16"/>
        <v>1081642.7534456819</v>
      </c>
    </row>
    <row r="140" spans="1:7">
      <c r="A140">
        <f t="shared" si="12"/>
        <v>139</v>
      </c>
      <c r="B140" s="33">
        <f t="shared" si="14"/>
        <v>1081642.7534456819</v>
      </c>
      <c r="C140" s="33">
        <f t="shared" si="13"/>
        <v>11063.76811594203</v>
      </c>
      <c r="D140" s="72">
        <f>B140*('Pro Forma'!$G$12/12)</f>
        <v>9464.3740926497157</v>
      </c>
      <c r="E140" s="33">
        <f t="shared" si="15"/>
        <v>1599.3940232923142</v>
      </c>
      <c r="F140" s="33">
        <f t="shared" si="16"/>
        <v>1080043.3594223897</v>
      </c>
    </row>
    <row r="141" spans="1:7">
      <c r="A141">
        <f t="shared" si="12"/>
        <v>140</v>
      </c>
      <c r="B141" s="33">
        <f t="shared" si="14"/>
        <v>1080043.3594223897</v>
      </c>
      <c r="C141" s="33">
        <f t="shared" si="13"/>
        <v>11063.76811594203</v>
      </c>
      <c r="D141" s="72">
        <f>B141*('Pro Forma'!$G$12/12)</f>
        <v>9450.3793949459086</v>
      </c>
      <c r="E141" s="33">
        <f t="shared" si="15"/>
        <v>1613.3887209961213</v>
      </c>
      <c r="F141" s="33">
        <f t="shared" si="16"/>
        <v>1078429.9707013934</v>
      </c>
    </row>
    <row r="142" spans="1:7">
      <c r="A142">
        <f t="shared" si="12"/>
        <v>141</v>
      </c>
      <c r="B142" s="33">
        <f t="shared" si="14"/>
        <v>1078429.9707013934</v>
      </c>
      <c r="C142" s="33">
        <f t="shared" si="13"/>
        <v>11063.76811594203</v>
      </c>
      <c r="D142" s="72">
        <f>B142*('Pro Forma'!$G$12/12)</f>
        <v>9436.2622436371912</v>
      </c>
      <c r="E142" s="33">
        <f t="shared" si="15"/>
        <v>1627.5058723048387</v>
      </c>
      <c r="F142" s="33">
        <f t="shared" si="16"/>
        <v>1076802.4648290887</v>
      </c>
    </row>
    <row r="143" spans="1:7">
      <c r="A143">
        <f t="shared" si="12"/>
        <v>142</v>
      </c>
      <c r="B143" s="33">
        <f t="shared" si="14"/>
        <v>1076802.4648290887</v>
      </c>
      <c r="C143" s="33">
        <f t="shared" si="13"/>
        <v>11063.76811594203</v>
      </c>
      <c r="D143" s="72">
        <f>B143*('Pro Forma'!$G$12/12)</f>
        <v>9422.0215672545255</v>
      </c>
      <c r="E143" s="33">
        <f t="shared" si="15"/>
        <v>1641.7465486875044</v>
      </c>
      <c r="F143" s="33">
        <f t="shared" si="16"/>
        <v>1075160.7182804011</v>
      </c>
    </row>
    <row r="144" spans="1:7">
      <c r="A144">
        <f t="shared" si="12"/>
        <v>143</v>
      </c>
      <c r="B144" s="33">
        <f t="shared" si="14"/>
        <v>1075160.7182804011</v>
      </c>
      <c r="C144" s="33">
        <f t="shared" si="13"/>
        <v>11063.76811594203</v>
      </c>
      <c r="D144" s="72">
        <f>B144*('Pro Forma'!$G$12/12)</f>
        <v>9407.6562849535094</v>
      </c>
      <c r="E144" s="33">
        <f t="shared" si="15"/>
        <v>1656.1118309885205</v>
      </c>
      <c r="F144" s="33">
        <f t="shared" si="16"/>
        <v>1073504.6064494126</v>
      </c>
    </row>
    <row r="145" spans="1:7">
      <c r="A145" s="59">
        <f t="shared" si="12"/>
        <v>144</v>
      </c>
      <c r="B145" s="60">
        <f t="shared" si="14"/>
        <v>1073504.6064494126</v>
      </c>
      <c r="C145" s="60">
        <f t="shared" si="13"/>
        <v>11063.76811594203</v>
      </c>
      <c r="D145" s="73">
        <f>B145*('Pro Forma'!$G$12/12)</f>
        <v>9393.16530643236</v>
      </c>
      <c r="E145" s="60">
        <f t="shared" si="15"/>
        <v>1670.6028095096699</v>
      </c>
      <c r="F145" s="60">
        <f t="shared" si="16"/>
        <v>1071834.0036399029</v>
      </c>
      <c r="G145" s="60">
        <f>SUM(E134:E145)</f>
        <v>19117.950015778239</v>
      </c>
    </row>
    <row r="146" spans="1:7">
      <c r="A146">
        <f t="shared" si="12"/>
        <v>145</v>
      </c>
      <c r="B146" s="33">
        <f t="shared" si="14"/>
        <v>1071834.0036399029</v>
      </c>
      <c r="C146" s="33">
        <f t="shared" si="13"/>
        <v>11063.76811594203</v>
      </c>
      <c r="D146" s="72">
        <f>B146*('Pro Forma'!$G$12/12)</f>
        <v>9378.5475318491499</v>
      </c>
      <c r="E146" s="33">
        <f t="shared" si="15"/>
        <v>1685.22058409288</v>
      </c>
      <c r="F146" s="33">
        <f t="shared" si="16"/>
        <v>1070148.78305581</v>
      </c>
    </row>
    <row r="147" spans="1:7">
      <c r="A147">
        <f t="shared" si="12"/>
        <v>146</v>
      </c>
      <c r="B147" s="33">
        <f t="shared" si="14"/>
        <v>1070148.78305581</v>
      </c>
      <c r="C147" s="33">
        <f t="shared" si="13"/>
        <v>11063.76811594203</v>
      </c>
      <c r="D147" s="72">
        <f>B147*('Pro Forma'!$G$12/12)</f>
        <v>9363.8018517383371</v>
      </c>
      <c r="E147" s="33">
        <f t="shared" si="15"/>
        <v>1699.9662642036928</v>
      </c>
      <c r="F147" s="33">
        <f t="shared" si="16"/>
        <v>1068448.8167916064</v>
      </c>
    </row>
    <row r="148" spans="1:7">
      <c r="A148">
        <f t="shared" si="12"/>
        <v>147</v>
      </c>
      <c r="B148" s="33">
        <f t="shared" si="14"/>
        <v>1068448.8167916064</v>
      </c>
      <c r="C148" s="33">
        <f t="shared" si="13"/>
        <v>11063.76811594203</v>
      </c>
      <c r="D148" s="72">
        <f>B148*('Pro Forma'!$G$12/12)</f>
        <v>9348.927146926555</v>
      </c>
      <c r="E148" s="33">
        <f t="shared" si="15"/>
        <v>1714.8409690154749</v>
      </c>
      <c r="F148" s="33">
        <f t="shared" si="16"/>
        <v>1066733.975822591</v>
      </c>
    </row>
    <row r="149" spans="1:7">
      <c r="A149">
        <f t="shared" si="12"/>
        <v>148</v>
      </c>
      <c r="B149" s="33">
        <f t="shared" si="14"/>
        <v>1066733.975822591</v>
      </c>
      <c r="C149" s="33">
        <f t="shared" si="13"/>
        <v>11063.76811594203</v>
      </c>
      <c r="D149" s="72">
        <f>B149*('Pro Forma'!$G$12/12)</f>
        <v>9333.9222884476694</v>
      </c>
      <c r="E149" s="33">
        <f t="shared" si="15"/>
        <v>1729.8458274943605</v>
      </c>
      <c r="F149" s="33">
        <f t="shared" si="16"/>
        <v>1065004.1299950967</v>
      </c>
    </row>
    <row r="150" spans="1:7">
      <c r="A150">
        <f t="shared" si="12"/>
        <v>149</v>
      </c>
      <c r="B150" s="33">
        <f t="shared" si="14"/>
        <v>1065004.1299950967</v>
      </c>
      <c r="C150" s="33">
        <f t="shared" si="13"/>
        <v>11063.76811594203</v>
      </c>
      <c r="D150" s="72">
        <f>B150*('Pro Forma'!$G$12/12)</f>
        <v>9318.7861374570948</v>
      </c>
      <c r="E150" s="33">
        <f t="shared" si="15"/>
        <v>1744.9819784849351</v>
      </c>
      <c r="F150" s="33">
        <f t="shared" si="16"/>
        <v>1063259.1480166118</v>
      </c>
    </row>
    <row r="151" spans="1:7">
      <c r="A151">
        <f t="shared" si="12"/>
        <v>150</v>
      </c>
      <c r="B151" s="33">
        <f t="shared" si="14"/>
        <v>1063259.1480166118</v>
      </c>
      <c r="C151" s="33">
        <f t="shared" si="13"/>
        <v>11063.76811594203</v>
      </c>
      <c r="D151" s="72">
        <f>B151*('Pro Forma'!$G$12/12)</f>
        <v>9303.5175451453524</v>
      </c>
      <c r="E151" s="33">
        <f t="shared" si="15"/>
        <v>1760.2505707966775</v>
      </c>
      <c r="F151" s="33">
        <f t="shared" si="16"/>
        <v>1061498.8974458151</v>
      </c>
    </row>
    <row r="152" spans="1:7">
      <c r="A152">
        <f t="shared" si="12"/>
        <v>151</v>
      </c>
      <c r="B152" s="33">
        <f t="shared" si="14"/>
        <v>1061498.8974458151</v>
      </c>
      <c r="C152" s="33">
        <f t="shared" si="13"/>
        <v>11063.76811594203</v>
      </c>
      <c r="D152" s="72">
        <f>B152*('Pro Forma'!$G$12/12)</f>
        <v>9288.1153526508824</v>
      </c>
      <c r="E152" s="33">
        <f t="shared" si="15"/>
        <v>1775.6527632911475</v>
      </c>
      <c r="F152" s="33">
        <f t="shared" si="16"/>
        <v>1059723.2446825239</v>
      </c>
    </row>
    <row r="153" spans="1:7">
      <c r="A153">
        <f t="shared" si="12"/>
        <v>152</v>
      </c>
      <c r="B153" s="33">
        <f t="shared" si="14"/>
        <v>1059723.2446825239</v>
      </c>
      <c r="C153" s="33">
        <f t="shared" si="13"/>
        <v>11063.76811594203</v>
      </c>
      <c r="D153" s="72">
        <f>B153*('Pro Forma'!$G$12/12)</f>
        <v>9272.5783909720831</v>
      </c>
      <c r="E153" s="33">
        <f t="shared" si="15"/>
        <v>1791.1897249699468</v>
      </c>
      <c r="F153" s="33">
        <f t="shared" si="16"/>
        <v>1057932.054957554</v>
      </c>
    </row>
    <row r="154" spans="1:7">
      <c r="A154">
        <f t="shared" si="12"/>
        <v>153</v>
      </c>
      <c r="B154" s="33">
        <f t="shared" si="14"/>
        <v>1057932.054957554</v>
      </c>
      <c r="C154" s="33">
        <f t="shared" si="13"/>
        <v>11063.76811594203</v>
      </c>
      <c r="D154" s="72">
        <f>B154*('Pro Forma'!$G$12/12)</f>
        <v>9256.9054808785968</v>
      </c>
      <c r="E154" s="33">
        <f t="shared" si="15"/>
        <v>1806.8626350634331</v>
      </c>
      <c r="F154" s="33">
        <f t="shared" si="16"/>
        <v>1056125.1923224905</v>
      </c>
    </row>
    <row r="155" spans="1:7">
      <c r="A155">
        <f t="shared" si="12"/>
        <v>154</v>
      </c>
      <c r="B155" s="33">
        <f t="shared" si="14"/>
        <v>1056125.1923224905</v>
      </c>
      <c r="C155" s="33">
        <f t="shared" si="13"/>
        <v>11063.76811594203</v>
      </c>
      <c r="D155" s="72">
        <f>B155*('Pro Forma'!$G$12/12)</f>
        <v>9241.0954328217904</v>
      </c>
      <c r="E155" s="33">
        <f t="shared" si="15"/>
        <v>1822.6726831202395</v>
      </c>
      <c r="F155" s="33">
        <f t="shared" si="16"/>
        <v>1054302.5196393703</v>
      </c>
    </row>
    <row r="156" spans="1:7">
      <c r="A156">
        <f t="shared" si="12"/>
        <v>155</v>
      </c>
      <c r="B156" s="33">
        <f t="shared" si="14"/>
        <v>1054302.5196393703</v>
      </c>
      <c r="C156" s="33">
        <f t="shared" si="13"/>
        <v>11063.76811594203</v>
      </c>
      <c r="D156" s="72">
        <f>B156*('Pro Forma'!$G$12/12)</f>
        <v>9225.1470468444895</v>
      </c>
      <c r="E156" s="33">
        <f t="shared" si="15"/>
        <v>1838.6210690975404</v>
      </c>
      <c r="F156" s="33">
        <f t="shared" si="16"/>
        <v>1052463.8985702728</v>
      </c>
    </row>
    <row r="157" spans="1:7">
      <c r="A157" s="59">
        <f t="shared" si="12"/>
        <v>156</v>
      </c>
      <c r="B157" s="60">
        <f t="shared" si="14"/>
        <v>1052463.8985702728</v>
      </c>
      <c r="C157" s="60">
        <f t="shared" si="13"/>
        <v>11063.76811594203</v>
      </c>
      <c r="D157" s="73">
        <f>B157*('Pro Forma'!$G$12/12)</f>
        <v>9209.0591124898856</v>
      </c>
      <c r="E157" s="60">
        <f t="shared" si="15"/>
        <v>1854.7090034521443</v>
      </c>
      <c r="F157" s="60">
        <f t="shared" si="16"/>
        <v>1050609.1895668206</v>
      </c>
      <c r="G157" s="60">
        <f>SUM(E146:E157)</f>
        <v>21224.814073082474</v>
      </c>
    </row>
    <row r="158" spans="1:7">
      <c r="A158">
        <f t="shared" si="12"/>
        <v>157</v>
      </c>
      <c r="B158" s="33">
        <f t="shared" si="14"/>
        <v>1050609.1895668206</v>
      </c>
      <c r="C158" s="33">
        <f t="shared" si="13"/>
        <v>11063.76811594203</v>
      </c>
      <c r="D158" s="72">
        <f>B158*('Pro Forma'!$G$12/12)</f>
        <v>9192.8304087096803</v>
      </c>
      <c r="E158" s="33">
        <f t="shared" si="15"/>
        <v>1870.9377072323496</v>
      </c>
      <c r="F158" s="33">
        <f t="shared" si="16"/>
        <v>1048738.2518595883</v>
      </c>
    </row>
    <row r="159" spans="1:7">
      <c r="A159">
        <f t="shared" si="12"/>
        <v>158</v>
      </c>
      <c r="B159" s="33">
        <f t="shared" si="14"/>
        <v>1048738.2518595883</v>
      </c>
      <c r="C159" s="33">
        <f t="shared" si="13"/>
        <v>11063.76811594203</v>
      </c>
      <c r="D159" s="72">
        <f>B159*('Pro Forma'!$G$12/12)</f>
        <v>9176.4597037713975</v>
      </c>
      <c r="E159" s="33">
        <f t="shared" si="15"/>
        <v>1887.3084121706324</v>
      </c>
      <c r="F159" s="33">
        <f t="shared" si="16"/>
        <v>1046850.9434474177</v>
      </c>
    </row>
    <row r="160" spans="1:7">
      <c r="A160">
        <f t="shared" si="12"/>
        <v>159</v>
      </c>
      <c r="B160" s="33">
        <f t="shared" si="14"/>
        <v>1046850.9434474177</v>
      </c>
      <c r="C160" s="33">
        <f t="shared" si="13"/>
        <v>11063.76811594203</v>
      </c>
      <c r="D160" s="72">
        <f>B160*('Pro Forma'!$G$12/12)</f>
        <v>9159.9457551649048</v>
      </c>
      <c r="E160" s="33">
        <f t="shared" si="15"/>
        <v>1903.8223607771251</v>
      </c>
      <c r="F160" s="33">
        <f t="shared" si="16"/>
        <v>1044947.1210866405</v>
      </c>
    </row>
    <row r="161" spans="1:7">
      <c r="A161">
        <f t="shared" si="12"/>
        <v>160</v>
      </c>
      <c r="B161" s="33">
        <f t="shared" si="14"/>
        <v>1044947.1210866405</v>
      </c>
      <c r="C161" s="33">
        <f t="shared" si="13"/>
        <v>11063.76811594203</v>
      </c>
      <c r="D161" s="72">
        <f>B161*('Pro Forma'!$G$12/12)</f>
        <v>9143.2873095081031</v>
      </c>
      <c r="E161" s="33">
        <f t="shared" si="15"/>
        <v>1920.4808064339268</v>
      </c>
      <c r="F161" s="33">
        <f t="shared" si="16"/>
        <v>1043026.6402802066</v>
      </c>
    </row>
    <row r="162" spans="1:7">
      <c r="A162">
        <f t="shared" si="12"/>
        <v>161</v>
      </c>
      <c r="B162" s="33">
        <f t="shared" si="14"/>
        <v>1043026.6402802066</v>
      </c>
      <c r="C162" s="33">
        <f t="shared" si="13"/>
        <v>11063.76811594203</v>
      </c>
      <c r="D162" s="72">
        <f>B162*('Pro Forma'!$G$12/12)</f>
        <v>9126.4831024518062</v>
      </c>
      <c r="E162" s="33">
        <f t="shared" si="15"/>
        <v>1937.2850134902237</v>
      </c>
      <c r="F162" s="33">
        <f t="shared" si="16"/>
        <v>1041089.3552667163</v>
      </c>
    </row>
    <row r="163" spans="1:7">
      <c r="A163">
        <f t="shared" si="12"/>
        <v>162</v>
      </c>
      <c r="B163" s="33">
        <f t="shared" si="14"/>
        <v>1041089.3552667163</v>
      </c>
      <c r="C163" s="33">
        <f t="shared" si="13"/>
        <v>11063.76811594203</v>
      </c>
      <c r="D163" s="72">
        <f>B163*('Pro Forma'!$G$12/12)</f>
        <v>9109.5318585837667</v>
      </c>
      <c r="E163" s="33">
        <f t="shared" si="15"/>
        <v>1954.2362573582632</v>
      </c>
      <c r="F163" s="33">
        <f t="shared" si="16"/>
        <v>1039135.1190093581</v>
      </c>
    </row>
    <row r="164" spans="1:7">
      <c r="A164">
        <f t="shared" si="12"/>
        <v>163</v>
      </c>
      <c r="B164" s="33">
        <f t="shared" si="14"/>
        <v>1039135.1190093581</v>
      </c>
      <c r="C164" s="33">
        <f t="shared" si="13"/>
        <v>11063.76811594203</v>
      </c>
      <c r="D164" s="72">
        <f>B164*('Pro Forma'!$G$12/12)</f>
        <v>9092.4322913318829</v>
      </c>
      <c r="E164" s="33">
        <f t="shared" si="15"/>
        <v>1971.335824610147</v>
      </c>
      <c r="F164" s="33">
        <f t="shared" si="16"/>
        <v>1037163.7831847479</v>
      </c>
    </row>
    <row r="165" spans="1:7">
      <c r="A165">
        <f t="shared" si="12"/>
        <v>164</v>
      </c>
      <c r="B165" s="33">
        <f t="shared" si="14"/>
        <v>1037163.7831847479</v>
      </c>
      <c r="C165" s="33">
        <f t="shared" si="13"/>
        <v>11063.76811594203</v>
      </c>
      <c r="D165" s="72">
        <f>B165*('Pro Forma'!$G$12/12)</f>
        <v>9075.1831028665438</v>
      </c>
      <c r="E165" s="33">
        <f t="shared" si="15"/>
        <v>1988.5850130754861</v>
      </c>
      <c r="F165" s="33">
        <f t="shared" si="16"/>
        <v>1035175.1981716724</v>
      </c>
    </row>
    <row r="166" spans="1:7">
      <c r="A166">
        <f t="shared" si="12"/>
        <v>165</v>
      </c>
      <c r="B166" s="33">
        <f t="shared" si="14"/>
        <v>1035175.1981716724</v>
      </c>
      <c r="C166" s="33">
        <f t="shared" si="13"/>
        <v>11063.76811594203</v>
      </c>
      <c r="D166" s="72">
        <f>B166*('Pro Forma'!$G$12/12)</f>
        <v>9057.7829840021332</v>
      </c>
      <c r="E166" s="33">
        <f t="shared" si="15"/>
        <v>2005.9851319398967</v>
      </c>
      <c r="F166" s="33">
        <f t="shared" si="16"/>
        <v>1033169.2130397325</v>
      </c>
    </row>
    <row r="167" spans="1:7">
      <c r="A167">
        <f t="shared" si="12"/>
        <v>166</v>
      </c>
      <c r="B167" s="33">
        <f t="shared" si="14"/>
        <v>1033169.2130397325</v>
      </c>
      <c r="C167" s="33">
        <f t="shared" si="13"/>
        <v>11063.76811594203</v>
      </c>
      <c r="D167" s="72">
        <f>B167*('Pro Forma'!$G$12/12)</f>
        <v>9040.230614097658</v>
      </c>
      <c r="E167" s="33">
        <f t="shared" si="15"/>
        <v>2023.5375018443719</v>
      </c>
      <c r="F167" s="33">
        <f t="shared" si="16"/>
        <v>1031145.6755378882</v>
      </c>
    </row>
    <row r="168" spans="1:7">
      <c r="A168">
        <f t="shared" si="12"/>
        <v>167</v>
      </c>
      <c r="B168" s="33">
        <f t="shared" si="14"/>
        <v>1031145.6755378882</v>
      </c>
      <c r="C168" s="33">
        <f t="shared" si="13"/>
        <v>11063.76811594203</v>
      </c>
      <c r="D168" s="72">
        <f>B168*('Pro Forma'!$G$12/12)</f>
        <v>9022.5246609565202</v>
      </c>
      <c r="E168" s="33">
        <f t="shared" si="15"/>
        <v>2041.2434549855097</v>
      </c>
      <c r="F168" s="33">
        <f t="shared" si="16"/>
        <v>1029104.4320829026</v>
      </c>
    </row>
    <row r="169" spans="1:7">
      <c r="A169" s="59">
        <f t="shared" si="12"/>
        <v>168</v>
      </c>
      <c r="B169" s="60">
        <f t="shared" si="14"/>
        <v>1029104.4320829026</v>
      </c>
      <c r="C169" s="60">
        <f t="shared" si="13"/>
        <v>11063.76811594203</v>
      </c>
      <c r="D169" s="73">
        <f>B169*('Pro Forma'!$G$12/12)</f>
        <v>9004.6637807253974</v>
      </c>
      <c r="E169" s="60">
        <f t="shared" si="15"/>
        <v>2059.1043352166325</v>
      </c>
      <c r="F169" s="60">
        <f t="shared" si="16"/>
        <v>1027045.327747686</v>
      </c>
      <c r="G169" s="60">
        <f>SUM(E158:E169)</f>
        <v>23563.861819134567</v>
      </c>
    </row>
    <row r="170" spans="1:7">
      <c r="A170">
        <f t="shared" si="12"/>
        <v>169</v>
      </c>
      <c r="B170" s="33">
        <f t="shared" si="14"/>
        <v>1027045.327747686</v>
      </c>
      <c r="C170" s="33">
        <f t="shared" si="13"/>
        <v>11063.76811594203</v>
      </c>
      <c r="D170" s="72">
        <f>B170*('Pro Forma'!$G$12/12)</f>
        <v>8986.6466177922503</v>
      </c>
      <c r="E170" s="33">
        <f t="shared" si="15"/>
        <v>2077.1214981497797</v>
      </c>
      <c r="F170" s="33">
        <f t="shared" si="16"/>
        <v>1024968.2062495361</v>
      </c>
    </row>
    <row r="171" spans="1:7">
      <c r="A171">
        <f t="shared" si="12"/>
        <v>170</v>
      </c>
      <c r="B171" s="33">
        <f t="shared" si="14"/>
        <v>1024968.2062495361</v>
      </c>
      <c r="C171" s="33">
        <f t="shared" si="13"/>
        <v>11063.76811594203</v>
      </c>
      <c r="D171" s="72">
        <f>B171*('Pro Forma'!$G$12/12)</f>
        <v>8968.4718046834405</v>
      </c>
      <c r="E171" s="33">
        <f t="shared" si="15"/>
        <v>2095.2963112585894</v>
      </c>
      <c r="F171" s="33">
        <f t="shared" si="16"/>
        <v>1022872.9099382776</v>
      </c>
    </row>
    <row r="172" spans="1:7">
      <c r="A172">
        <f t="shared" si="12"/>
        <v>171</v>
      </c>
      <c r="B172" s="33">
        <f t="shared" si="14"/>
        <v>1022872.9099382776</v>
      </c>
      <c r="C172" s="33">
        <f t="shared" si="13"/>
        <v>11063.76811594203</v>
      </c>
      <c r="D172" s="72">
        <f>B172*('Pro Forma'!$G$12/12)</f>
        <v>8950.1379619599284</v>
      </c>
      <c r="E172" s="33">
        <f t="shared" si="15"/>
        <v>2113.6301539821015</v>
      </c>
      <c r="F172" s="33">
        <f t="shared" si="16"/>
        <v>1020759.2797842955</v>
      </c>
    </row>
    <row r="173" spans="1:7">
      <c r="A173">
        <f t="shared" si="12"/>
        <v>172</v>
      </c>
      <c r="B173" s="33">
        <f t="shared" si="14"/>
        <v>1020759.2797842955</v>
      </c>
      <c r="C173" s="33">
        <f t="shared" si="13"/>
        <v>11063.76811594203</v>
      </c>
      <c r="D173" s="72">
        <f>B173*('Pro Forma'!$G$12/12)</f>
        <v>8931.6436981125844</v>
      </c>
      <c r="E173" s="33">
        <f t="shared" si="15"/>
        <v>2132.1244178294455</v>
      </c>
      <c r="F173" s="33">
        <f t="shared" si="16"/>
        <v>1018627.155366466</v>
      </c>
    </row>
    <row r="174" spans="1:7">
      <c r="A174">
        <f t="shared" si="12"/>
        <v>173</v>
      </c>
      <c r="B174" s="33">
        <f t="shared" si="14"/>
        <v>1018627.155366466</v>
      </c>
      <c r="C174" s="33">
        <f t="shared" si="13"/>
        <v>11063.76811594203</v>
      </c>
      <c r="D174" s="72">
        <f>B174*('Pro Forma'!$G$12/12)</f>
        <v>8912.987609456577</v>
      </c>
      <c r="E174" s="33">
        <f t="shared" si="15"/>
        <v>2150.7805064854529</v>
      </c>
      <c r="F174" s="33">
        <f t="shared" si="16"/>
        <v>1016476.3748599805</v>
      </c>
    </row>
    <row r="175" spans="1:7">
      <c r="A175">
        <f t="shared" si="12"/>
        <v>174</v>
      </c>
      <c r="B175" s="33">
        <f t="shared" si="14"/>
        <v>1016476.3748599805</v>
      </c>
      <c r="C175" s="33">
        <f t="shared" si="13"/>
        <v>11063.76811594203</v>
      </c>
      <c r="D175" s="72">
        <f>B175*('Pro Forma'!$G$12/12)</f>
        <v>8894.1682800248291</v>
      </c>
      <c r="E175" s="33">
        <f t="shared" si="15"/>
        <v>2169.5998359172008</v>
      </c>
      <c r="F175" s="33">
        <f t="shared" si="16"/>
        <v>1014306.7750240633</v>
      </c>
    </row>
    <row r="176" spans="1:7">
      <c r="A176">
        <f t="shared" si="12"/>
        <v>175</v>
      </c>
      <c r="B176" s="33">
        <f t="shared" si="14"/>
        <v>1014306.7750240633</v>
      </c>
      <c r="C176" s="33">
        <f t="shared" si="13"/>
        <v>11063.76811594203</v>
      </c>
      <c r="D176" s="72">
        <f>B176*('Pro Forma'!$G$12/12)</f>
        <v>8875.1842814605534</v>
      </c>
      <c r="E176" s="33">
        <f t="shared" si="15"/>
        <v>2188.5838344814765</v>
      </c>
      <c r="F176" s="33">
        <f t="shared" si="16"/>
        <v>1012118.1911895819</v>
      </c>
    </row>
    <row r="177" spans="1:7">
      <c r="A177">
        <f t="shared" si="12"/>
        <v>176</v>
      </c>
      <c r="B177" s="33">
        <f t="shared" si="14"/>
        <v>1012118.1911895819</v>
      </c>
      <c r="C177" s="33">
        <f t="shared" si="13"/>
        <v>11063.76811594203</v>
      </c>
      <c r="D177" s="72">
        <f>B177*('Pro Forma'!$G$12/12)</f>
        <v>8856.0341729088414</v>
      </c>
      <c r="E177" s="33">
        <f t="shared" si="15"/>
        <v>2207.7339430331886</v>
      </c>
      <c r="F177" s="33">
        <f t="shared" si="16"/>
        <v>1009910.4572465487</v>
      </c>
    </row>
    <row r="178" spans="1:7">
      <c r="A178">
        <f t="shared" si="12"/>
        <v>177</v>
      </c>
      <c r="B178" s="33">
        <f t="shared" si="14"/>
        <v>1009910.4572465487</v>
      </c>
      <c r="C178" s="33">
        <f t="shared" si="13"/>
        <v>11063.76811594203</v>
      </c>
      <c r="D178" s="72">
        <f>B178*('Pro Forma'!$G$12/12)</f>
        <v>8836.7165009072996</v>
      </c>
      <c r="E178" s="33">
        <f t="shared" si="15"/>
        <v>2227.0516150347303</v>
      </c>
      <c r="F178" s="33">
        <f t="shared" si="16"/>
        <v>1007683.405631514</v>
      </c>
    </row>
    <row r="179" spans="1:7">
      <c r="A179">
        <f t="shared" si="12"/>
        <v>178</v>
      </c>
      <c r="B179" s="33">
        <f t="shared" si="14"/>
        <v>1007683.405631514</v>
      </c>
      <c r="C179" s="33">
        <f t="shared" si="13"/>
        <v>11063.76811594203</v>
      </c>
      <c r="D179" s="72">
        <f>B179*('Pro Forma'!$G$12/12)</f>
        <v>8817.2297992757467</v>
      </c>
      <c r="E179" s="33">
        <f t="shared" si="15"/>
        <v>2246.5383166662832</v>
      </c>
      <c r="F179" s="33">
        <f t="shared" si="16"/>
        <v>1005436.8673148478</v>
      </c>
    </row>
    <row r="180" spans="1:7">
      <c r="A180">
        <f t="shared" si="12"/>
        <v>179</v>
      </c>
      <c r="B180" s="33">
        <f t="shared" si="14"/>
        <v>1005436.8673148478</v>
      </c>
      <c r="C180" s="33">
        <f t="shared" si="13"/>
        <v>11063.76811594203</v>
      </c>
      <c r="D180" s="72">
        <f>B180*('Pro Forma'!$G$12/12)</f>
        <v>8797.572589004918</v>
      </c>
      <c r="E180" s="33">
        <f t="shared" si="15"/>
        <v>2266.1955269371119</v>
      </c>
      <c r="F180" s="33">
        <f t="shared" si="16"/>
        <v>1003170.6717879106</v>
      </c>
    </row>
    <row r="181" spans="1:7">
      <c r="A181" s="59">
        <f t="shared" si="12"/>
        <v>180</v>
      </c>
      <c r="B181" s="60">
        <f t="shared" si="14"/>
        <v>1003170.6717879106</v>
      </c>
      <c r="C181" s="60">
        <f t="shared" si="13"/>
        <v>11063.76811594203</v>
      </c>
      <c r="D181" s="73">
        <f>B181*('Pro Forma'!$G$12/12)</f>
        <v>8777.7433781442178</v>
      </c>
      <c r="E181" s="60">
        <f t="shared" si="15"/>
        <v>2286.0247377978121</v>
      </c>
      <c r="F181" s="60">
        <f t="shared" si="16"/>
        <v>1000884.6470501128</v>
      </c>
      <c r="G181" s="60">
        <f>SUM(E170:E181)</f>
        <v>26160.680697573178</v>
      </c>
    </row>
    <row r="182" spans="1:7">
      <c r="A182">
        <f t="shared" si="12"/>
        <v>181</v>
      </c>
      <c r="B182" s="33">
        <f t="shared" si="14"/>
        <v>1000884.6470501128</v>
      </c>
      <c r="C182" s="33">
        <f t="shared" si="13"/>
        <v>11063.76811594203</v>
      </c>
      <c r="D182" s="72">
        <f>B182*('Pro Forma'!$G$12/12)</f>
        <v>8757.7406616884873</v>
      </c>
      <c r="E182" s="33">
        <f t="shared" si="15"/>
        <v>2306.0274542535426</v>
      </c>
      <c r="F182" s="33">
        <f t="shared" si="16"/>
        <v>998578.61959585932</v>
      </c>
    </row>
    <row r="183" spans="1:7">
      <c r="A183">
        <f t="shared" si="12"/>
        <v>182</v>
      </c>
      <c r="B183" s="33">
        <f t="shared" si="14"/>
        <v>998578.61959585932</v>
      </c>
      <c r="C183" s="33">
        <f t="shared" si="13"/>
        <v>11063.76811594203</v>
      </c>
      <c r="D183" s="72">
        <f>B183*('Pro Forma'!$G$12/12)</f>
        <v>8737.5629214637684</v>
      </c>
      <c r="E183" s="33">
        <f t="shared" si="15"/>
        <v>2326.2051944782615</v>
      </c>
      <c r="F183" s="33">
        <f t="shared" si="16"/>
        <v>996252.41440138104</v>
      </c>
    </row>
    <row r="184" spans="1:7">
      <c r="A184">
        <f t="shared" si="12"/>
        <v>183</v>
      </c>
      <c r="B184" s="33">
        <f t="shared" si="14"/>
        <v>996252.41440138104</v>
      </c>
      <c r="C184" s="33">
        <f t="shared" si="13"/>
        <v>11063.76811594203</v>
      </c>
      <c r="D184" s="72">
        <f>B184*('Pro Forma'!$G$12/12)</f>
        <v>8717.2086260120832</v>
      </c>
      <c r="E184" s="33">
        <f t="shared" si="15"/>
        <v>2346.5594899299467</v>
      </c>
      <c r="F184" s="33">
        <f t="shared" si="16"/>
        <v>993905.85491145111</v>
      </c>
    </row>
    <row r="185" spans="1:7">
      <c r="A185">
        <f t="shared" si="12"/>
        <v>184</v>
      </c>
      <c r="B185" s="33">
        <f t="shared" si="14"/>
        <v>993905.85491145111</v>
      </c>
      <c r="C185" s="33">
        <f t="shared" si="13"/>
        <v>11063.76811594203</v>
      </c>
      <c r="D185" s="72">
        <f>B185*('Pro Forma'!$G$12/12)</f>
        <v>8696.6762304751956</v>
      </c>
      <c r="E185" s="33">
        <f t="shared" si="15"/>
        <v>2367.0918854668344</v>
      </c>
      <c r="F185" s="33">
        <f t="shared" si="16"/>
        <v>991538.76302598428</v>
      </c>
    </row>
    <row r="186" spans="1:7">
      <c r="A186">
        <f t="shared" si="12"/>
        <v>185</v>
      </c>
      <c r="B186" s="33">
        <f t="shared" si="14"/>
        <v>991538.76302598428</v>
      </c>
      <c r="C186" s="33">
        <f t="shared" si="13"/>
        <v>11063.76811594203</v>
      </c>
      <c r="D186" s="72">
        <f>B186*('Pro Forma'!$G$12/12)</f>
        <v>8675.9641764773623</v>
      </c>
      <c r="E186" s="33">
        <f t="shared" si="15"/>
        <v>2387.8039394646676</v>
      </c>
      <c r="F186" s="33">
        <f t="shared" si="16"/>
        <v>989150.95908651967</v>
      </c>
    </row>
    <row r="187" spans="1:7">
      <c r="A187">
        <f t="shared" si="12"/>
        <v>186</v>
      </c>
      <c r="B187" s="33">
        <f t="shared" si="14"/>
        <v>989150.95908651967</v>
      </c>
      <c r="C187" s="33">
        <f t="shared" si="13"/>
        <v>11063.76811594203</v>
      </c>
      <c r="D187" s="72">
        <f>B187*('Pro Forma'!$G$12/12)</f>
        <v>8655.0708920070465</v>
      </c>
      <c r="E187" s="33">
        <f t="shared" si="15"/>
        <v>2408.6972239349834</v>
      </c>
      <c r="F187" s="33">
        <f t="shared" si="16"/>
        <v>986742.26186258474</v>
      </c>
    </row>
    <row r="188" spans="1:7">
      <c r="A188">
        <f t="shared" si="12"/>
        <v>187</v>
      </c>
      <c r="B188" s="33">
        <f t="shared" si="14"/>
        <v>986742.26186258474</v>
      </c>
      <c r="C188" s="33">
        <f t="shared" si="13"/>
        <v>11063.76811594203</v>
      </c>
      <c r="D188" s="72">
        <f>B188*('Pro Forma'!$G$12/12)</f>
        <v>8633.9947912976149</v>
      </c>
      <c r="E188" s="33">
        <f t="shared" si="15"/>
        <v>2429.773324644415</v>
      </c>
      <c r="F188" s="33">
        <f t="shared" si="16"/>
        <v>984312.48853794031</v>
      </c>
    </row>
    <row r="189" spans="1:7">
      <c r="A189">
        <f t="shared" si="12"/>
        <v>188</v>
      </c>
      <c r="B189" s="33">
        <f t="shared" si="14"/>
        <v>984312.48853794031</v>
      </c>
      <c r="C189" s="33">
        <f t="shared" si="13"/>
        <v>11063.76811594203</v>
      </c>
      <c r="D189" s="72">
        <f>B189*('Pro Forma'!$G$12/12)</f>
        <v>8612.7342747069761</v>
      </c>
      <c r="E189" s="33">
        <f t="shared" si="15"/>
        <v>2451.0338412350538</v>
      </c>
      <c r="F189" s="33">
        <f t="shared" si="16"/>
        <v>981861.45469670522</v>
      </c>
    </row>
    <row r="190" spans="1:7">
      <c r="A190">
        <f t="shared" si="12"/>
        <v>189</v>
      </c>
      <c r="B190" s="33">
        <f t="shared" si="14"/>
        <v>981861.45469670522</v>
      </c>
      <c r="C190" s="33">
        <f t="shared" si="13"/>
        <v>11063.76811594203</v>
      </c>
      <c r="D190" s="72">
        <f>B190*('Pro Forma'!$G$12/12)</f>
        <v>8591.2877285961695</v>
      </c>
      <c r="E190" s="33">
        <f t="shared" si="15"/>
        <v>2472.4803873458604</v>
      </c>
      <c r="F190" s="33">
        <f t="shared" si="16"/>
        <v>979388.97430935933</v>
      </c>
    </row>
    <row r="191" spans="1:7">
      <c r="A191">
        <f t="shared" si="12"/>
        <v>190</v>
      </c>
      <c r="B191" s="33">
        <f t="shared" si="14"/>
        <v>979388.97430935933</v>
      </c>
      <c r="C191" s="33">
        <f t="shared" si="13"/>
        <v>11063.76811594203</v>
      </c>
      <c r="D191" s="72">
        <f>B191*('Pro Forma'!$G$12/12)</f>
        <v>8569.6535252068934</v>
      </c>
      <c r="E191" s="33">
        <f t="shared" si="15"/>
        <v>2494.1145907351365</v>
      </c>
      <c r="F191" s="33">
        <f t="shared" si="16"/>
        <v>976894.85971862415</v>
      </c>
    </row>
    <row r="192" spans="1:7">
      <c r="A192">
        <f t="shared" si="12"/>
        <v>191</v>
      </c>
      <c r="B192" s="33">
        <f t="shared" si="14"/>
        <v>976894.85971862415</v>
      </c>
      <c r="C192" s="33">
        <f t="shared" si="13"/>
        <v>11063.76811594203</v>
      </c>
      <c r="D192" s="72">
        <f>B192*('Pro Forma'!$G$12/12)</f>
        <v>8547.8300225379608</v>
      </c>
      <c r="E192" s="33">
        <f t="shared" si="15"/>
        <v>2515.9380934040691</v>
      </c>
      <c r="F192" s="33">
        <f t="shared" si="16"/>
        <v>974378.9216252201</v>
      </c>
    </row>
    <row r="193" spans="1:7">
      <c r="A193" s="59">
        <f t="shared" si="12"/>
        <v>192</v>
      </c>
      <c r="B193" s="60">
        <f t="shared" si="14"/>
        <v>974378.9216252201</v>
      </c>
      <c r="C193" s="60">
        <f t="shared" si="13"/>
        <v>11063.76811594203</v>
      </c>
      <c r="D193" s="73">
        <f>B193*('Pro Forma'!$G$12/12)</f>
        <v>8525.8155642206748</v>
      </c>
      <c r="E193" s="60">
        <f t="shared" si="15"/>
        <v>2537.9525517213551</v>
      </c>
      <c r="F193" s="60">
        <f t="shared" si="16"/>
        <v>971840.96907349874</v>
      </c>
      <c r="G193" s="60">
        <f>SUM(E182:E193)</f>
        <v>29043.677976614126</v>
      </c>
    </row>
    <row r="194" spans="1:7">
      <c r="A194">
        <f t="shared" si="12"/>
        <v>193</v>
      </c>
      <c r="B194" s="33">
        <f t="shared" si="14"/>
        <v>971840.96907349874</v>
      </c>
      <c r="C194" s="33">
        <f t="shared" si="13"/>
        <v>11063.76811594203</v>
      </c>
      <c r="D194" s="72">
        <f>B194*('Pro Forma'!$G$12/12)</f>
        <v>8503.6084793931132</v>
      </c>
      <c r="E194" s="33">
        <f t="shared" si="15"/>
        <v>2560.1596365489168</v>
      </c>
      <c r="F194" s="33">
        <f t="shared" si="16"/>
        <v>969280.80943694978</v>
      </c>
    </row>
    <row r="195" spans="1:7">
      <c r="A195">
        <f t="shared" si="12"/>
        <v>194</v>
      </c>
      <c r="B195" s="33">
        <f t="shared" si="14"/>
        <v>969280.80943694978</v>
      </c>
      <c r="C195" s="33">
        <f t="shared" si="13"/>
        <v>11063.76811594203</v>
      </c>
      <c r="D195" s="72">
        <f>B195*('Pro Forma'!$G$12/12)</f>
        <v>8481.2070825733099</v>
      </c>
      <c r="E195" s="33">
        <f t="shared" si="15"/>
        <v>2582.56103336872</v>
      </c>
      <c r="F195" s="33">
        <f t="shared" si="16"/>
        <v>966698.24840358109</v>
      </c>
    </row>
    <row r="196" spans="1:7">
      <c r="A196">
        <f t="shared" ref="A196:A259" si="17">A195+1</f>
        <v>195</v>
      </c>
      <c r="B196" s="33">
        <f t="shared" si="14"/>
        <v>966698.24840358109</v>
      </c>
      <c r="C196" s="33">
        <f t="shared" ref="C196:C259" si="18">C195</f>
        <v>11063.76811594203</v>
      </c>
      <c r="D196" s="72">
        <f>B196*('Pro Forma'!$G$12/12)</f>
        <v>8458.6096735313331</v>
      </c>
      <c r="E196" s="33">
        <f t="shared" si="15"/>
        <v>2605.1584424106968</v>
      </c>
      <c r="F196" s="33">
        <f t="shared" si="16"/>
        <v>964093.08996117045</v>
      </c>
    </row>
    <row r="197" spans="1:7">
      <c r="A197">
        <f t="shared" si="17"/>
        <v>196</v>
      </c>
      <c r="B197" s="33">
        <f t="shared" ref="B197:B260" si="19">F196</f>
        <v>964093.08996117045</v>
      </c>
      <c r="C197" s="33">
        <f t="shared" si="18"/>
        <v>11063.76811594203</v>
      </c>
      <c r="D197" s="72">
        <f>B197*('Pro Forma'!$G$12/12)</f>
        <v>8435.8145371602404</v>
      </c>
      <c r="E197" s="33">
        <f t="shared" ref="E197:E260" si="20">C197-D197</f>
        <v>2627.9535787817895</v>
      </c>
      <c r="F197" s="33">
        <f t="shared" ref="F197:F260" si="21">B197-E197</f>
        <v>961465.13638238865</v>
      </c>
    </row>
    <row r="198" spans="1:7">
      <c r="A198">
        <f t="shared" si="17"/>
        <v>197</v>
      </c>
      <c r="B198" s="33">
        <f t="shared" si="19"/>
        <v>961465.13638238865</v>
      </c>
      <c r="C198" s="33">
        <f t="shared" si="18"/>
        <v>11063.76811594203</v>
      </c>
      <c r="D198" s="72">
        <f>B198*('Pro Forma'!$G$12/12)</f>
        <v>8412.8199433458994</v>
      </c>
      <c r="E198" s="33">
        <f t="shared" si="20"/>
        <v>2650.9481725961305</v>
      </c>
      <c r="F198" s="33">
        <f t="shared" si="21"/>
        <v>958814.18820979248</v>
      </c>
    </row>
    <row r="199" spans="1:7">
      <c r="A199">
        <f t="shared" si="17"/>
        <v>198</v>
      </c>
      <c r="B199" s="33">
        <f t="shared" si="19"/>
        <v>958814.18820979248</v>
      </c>
      <c r="C199" s="33">
        <f t="shared" si="18"/>
        <v>11063.76811594203</v>
      </c>
      <c r="D199" s="72">
        <f>B199*('Pro Forma'!$G$12/12)</f>
        <v>8389.6241468356839</v>
      </c>
      <c r="E199" s="33">
        <f t="shared" si="20"/>
        <v>2674.143969106346</v>
      </c>
      <c r="F199" s="33">
        <f t="shared" si="21"/>
        <v>956140.04424068611</v>
      </c>
    </row>
    <row r="200" spans="1:7">
      <c r="A200">
        <f t="shared" si="17"/>
        <v>199</v>
      </c>
      <c r="B200" s="33">
        <f t="shared" si="19"/>
        <v>956140.04424068611</v>
      </c>
      <c r="C200" s="33">
        <f t="shared" si="18"/>
        <v>11063.76811594203</v>
      </c>
      <c r="D200" s="72">
        <f>B200*('Pro Forma'!$G$12/12)</f>
        <v>8366.225387106002</v>
      </c>
      <c r="E200" s="33">
        <f t="shared" si="20"/>
        <v>2697.5427288360279</v>
      </c>
      <c r="F200" s="33">
        <f t="shared" si="21"/>
        <v>953442.50151185005</v>
      </c>
    </row>
    <row r="201" spans="1:7">
      <c r="A201">
        <f t="shared" si="17"/>
        <v>200</v>
      </c>
      <c r="B201" s="33">
        <f t="shared" si="19"/>
        <v>953442.50151185005</v>
      </c>
      <c r="C201" s="33">
        <f t="shared" si="18"/>
        <v>11063.76811594203</v>
      </c>
      <c r="D201" s="72">
        <f>B201*('Pro Forma'!$G$12/12)</f>
        <v>8342.6218882286867</v>
      </c>
      <c r="E201" s="33">
        <f t="shared" si="20"/>
        <v>2721.1462277133433</v>
      </c>
      <c r="F201" s="33">
        <f t="shared" si="21"/>
        <v>950721.35528413672</v>
      </c>
    </row>
    <row r="202" spans="1:7">
      <c r="A202">
        <f t="shared" si="17"/>
        <v>201</v>
      </c>
      <c r="B202" s="33">
        <f t="shared" si="19"/>
        <v>950721.35528413672</v>
      </c>
      <c r="C202" s="33">
        <f t="shared" si="18"/>
        <v>11063.76811594203</v>
      </c>
      <c r="D202" s="72">
        <f>B202*('Pro Forma'!$G$12/12)</f>
        <v>8318.8118587361951</v>
      </c>
      <c r="E202" s="33">
        <f t="shared" si="20"/>
        <v>2744.9562572058348</v>
      </c>
      <c r="F202" s="33">
        <f t="shared" si="21"/>
        <v>947976.39902693091</v>
      </c>
    </row>
    <row r="203" spans="1:7">
      <c r="A203">
        <f t="shared" si="17"/>
        <v>202</v>
      </c>
      <c r="B203" s="33">
        <f t="shared" si="19"/>
        <v>947976.39902693091</v>
      </c>
      <c r="C203" s="33">
        <f t="shared" si="18"/>
        <v>11063.76811594203</v>
      </c>
      <c r="D203" s="72">
        <f>B203*('Pro Forma'!$G$12/12)</f>
        <v>8294.7934914856451</v>
      </c>
      <c r="E203" s="33">
        <f t="shared" si="20"/>
        <v>2768.9746244563848</v>
      </c>
      <c r="F203" s="33">
        <f t="shared" si="21"/>
        <v>945207.42440247454</v>
      </c>
    </row>
    <row r="204" spans="1:7">
      <c r="A204">
        <f t="shared" si="17"/>
        <v>203</v>
      </c>
      <c r="B204" s="33">
        <f t="shared" si="19"/>
        <v>945207.42440247454</v>
      </c>
      <c r="C204" s="33">
        <f t="shared" si="18"/>
        <v>11063.76811594203</v>
      </c>
      <c r="D204" s="72">
        <f>B204*('Pro Forma'!$G$12/12)</f>
        <v>8270.5649635216505</v>
      </c>
      <c r="E204" s="33">
        <f t="shared" si="20"/>
        <v>2793.2031524203794</v>
      </c>
      <c r="F204" s="33">
        <f t="shared" si="21"/>
        <v>942414.22125005419</v>
      </c>
    </row>
    <row r="205" spans="1:7">
      <c r="A205" s="59">
        <f t="shared" si="17"/>
        <v>204</v>
      </c>
      <c r="B205" s="60">
        <f t="shared" si="19"/>
        <v>942414.22125005419</v>
      </c>
      <c r="C205" s="60">
        <f t="shared" si="18"/>
        <v>11063.76811594203</v>
      </c>
      <c r="D205" s="73">
        <f>B205*('Pro Forma'!$G$12/12)</f>
        <v>8246.1244359379725</v>
      </c>
      <c r="E205" s="60">
        <f t="shared" si="20"/>
        <v>2817.6436800040574</v>
      </c>
      <c r="F205" s="60">
        <f t="shared" si="21"/>
        <v>939596.57757005014</v>
      </c>
      <c r="G205" s="60">
        <f>SUM(E194:E205)</f>
        <v>32244.391503448624</v>
      </c>
    </row>
    <row r="206" spans="1:7">
      <c r="A206">
        <f t="shared" si="17"/>
        <v>205</v>
      </c>
      <c r="B206" s="33">
        <f t="shared" si="19"/>
        <v>939596.57757005014</v>
      </c>
      <c r="C206" s="33">
        <f t="shared" si="18"/>
        <v>11063.76811594203</v>
      </c>
      <c r="D206" s="72">
        <f>B206*('Pro Forma'!$G$12/12)</f>
        <v>8221.4700537379376</v>
      </c>
      <c r="E206" s="33">
        <f t="shared" si="20"/>
        <v>2842.2980622040923</v>
      </c>
      <c r="F206" s="33">
        <f t="shared" si="21"/>
        <v>936754.27950784611</v>
      </c>
    </row>
    <row r="207" spans="1:7">
      <c r="A207">
        <f t="shared" si="17"/>
        <v>206</v>
      </c>
      <c r="B207" s="33">
        <f t="shared" si="19"/>
        <v>936754.27950784611</v>
      </c>
      <c r="C207" s="33">
        <f t="shared" si="18"/>
        <v>11063.76811594203</v>
      </c>
      <c r="D207" s="72">
        <f>B207*('Pro Forma'!$G$12/12)</f>
        <v>8196.5999456936534</v>
      </c>
      <c r="E207" s="33">
        <f t="shared" si="20"/>
        <v>2867.1681702483766</v>
      </c>
      <c r="F207" s="33">
        <f t="shared" si="21"/>
        <v>933887.11133759771</v>
      </c>
    </row>
    <row r="208" spans="1:7">
      <c r="A208">
        <f t="shared" si="17"/>
        <v>207</v>
      </c>
      <c r="B208" s="33">
        <f t="shared" si="19"/>
        <v>933887.11133759771</v>
      </c>
      <c r="C208" s="33">
        <f t="shared" si="18"/>
        <v>11063.76811594203</v>
      </c>
      <c r="D208" s="72">
        <f>B208*('Pro Forma'!$G$12/12)</f>
        <v>8171.5122242039788</v>
      </c>
      <c r="E208" s="33">
        <f t="shared" si="20"/>
        <v>2892.2558917380511</v>
      </c>
      <c r="F208" s="33">
        <f t="shared" si="21"/>
        <v>930994.85544585972</v>
      </c>
    </row>
    <row r="209" spans="1:7">
      <c r="A209">
        <f t="shared" si="17"/>
        <v>208</v>
      </c>
      <c r="B209" s="33">
        <f t="shared" si="19"/>
        <v>930994.85544585972</v>
      </c>
      <c r="C209" s="33">
        <f t="shared" si="18"/>
        <v>11063.76811594203</v>
      </c>
      <c r="D209" s="72">
        <f>B209*('Pro Forma'!$G$12/12)</f>
        <v>8146.204985151272</v>
      </c>
      <c r="E209" s="33">
        <f t="shared" si="20"/>
        <v>2917.5631307907579</v>
      </c>
      <c r="F209" s="33">
        <f t="shared" si="21"/>
        <v>928077.292315069</v>
      </c>
    </row>
    <row r="210" spans="1:7">
      <c r="A210">
        <f t="shared" si="17"/>
        <v>209</v>
      </c>
      <c r="B210" s="33">
        <f t="shared" si="19"/>
        <v>928077.292315069</v>
      </c>
      <c r="C210" s="33">
        <f t="shared" si="18"/>
        <v>11063.76811594203</v>
      </c>
      <c r="D210" s="72">
        <f>B210*('Pro Forma'!$G$12/12)</f>
        <v>8120.676307756853</v>
      </c>
      <c r="E210" s="33">
        <f t="shared" si="20"/>
        <v>2943.0918081851769</v>
      </c>
      <c r="F210" s="33">
        <f t="shared" si="21"/>
        <v>925134.20050688379</v>
      </c>
    </row>
    <row r="211" spans="1:7">
      <c r="A211">
        <f t="shared" si="17"/>
        <v>210</v>
      </c>
      <c r="B211" s="33">
        <f t="shared" si="19"/>
        <v>925134.20050688379</v>
      </c>
      <c r="C211" s="33">
        <f t="shared" si="18"/>
        <v>11063.76811594203</v>
      </c>
      <c r="D211" s="72">
        <f>B211*('Pro Forma'!$G$12/12)</f>
        <v>8094.9242544352319</v>
      </c>
      <c r="E211" s="33">
        <f t="shared" si="20"/>
        <v>2968.843861506798</v>
      </c>
      <c r="F211" s="33">
        <f t="shared" si="21"/>
        <v>922165.356645377</v>
      </c>
    </row>
    <row r="212" spans="1:7">
      <c r="A212">
        <f t="shared" si="17"/>
        <v>211</v>
      </c>
      <c r="B212" s="33">
        <f t="shared" si="19"/>
        <v>922165.356645377</v>
      </c>
      <c r="C212" s="33">
        <f t="shared" si="18"/>
        <v>11063.76811594203</v>
      </c>
      <c r="D212" s="72">
        <f>B212*('Pro Forma'!$G$12/12)</f>
        <v>8068.9468706470479</v>
      </c>
      <c r="E212" s="33">
        <f t="shared" si="20"/>
        <v>2994.821245294982</v>
      </c>
      <c r="F212" s="33">
        <f t="shared" si="21"/>
        <v>919170.53540008201</v>
      </c>
    </row>
    <row r="213" spans="1:7">
      <c r="A213">
        <f t="shared" si="17"/>
        <v>212</v>
      </c>
      <c r="B213" s="33">
        <f t="shared" si="19"/>
        <v>919170.53540008201</v>
      </c>
      <c r="C213" s="33">
        <f t="shared" si="18"/>
        <v>11063.76811594203</v>
      </c>
      <c r="D213" s="72">
        <f>B213*('Pro Forma'!$G$12/12)</f>
        <v>8042.7421847507167</v>
      </c>
      <c r="E213" s="33">
        <f t="shared" si="20"/>
        <v>3021.0259311913132</v>
      </c>
      <c r="F213" s="33">
        <f t="shared" si="21"/>
        <v>916149.50946889073</v>
      </c>
    </row>
    <row r="214" spans="1:7">
      <c r="A214">
        <f t="shared" si="17"/>
        <v>213</v>
      </c>
      <c r="B214" s="33">
        <f t="shared" si="19"/>
        <v>916149.50946889073</v>
      </c>
      <c r="C214" s="33">
        <f t="shared" si="18"/>
        <v>11063.76811594203</v>
      </c>
      <c r="D214" s="72">
        <f>B214*('Pro Forma'!$G$12/12)</f>
        <v>8016.3082078527932</v>
      </c>
      <c r="E214" s="33">
        <f t="shared" si="20"/>
        <v>3047.4599080892367</v>
      </c>
      <c r="F214" s="33">
        <f t="shared" si="21"/>
        <v>913102.04956080148</v>
      </c>
    </row>
    <row r="215" spans="1:7">
      <c r="A215">
        <f t="shared" si="17"/>
        <v>214</v>
      </c>
      <c r="B215" s="33">
        <f t="shared" si="19"/>
        <v>913102.04956080148</v>
      </c>
      <c r="C215" s="33">
        <f t="shared" si="18"/>
        <v>11063.76811594203</v>
      </c>
      <c r="D215" s="72">
        <f>B215*('Pro Forma'!$G$12/12)</f>
        <v>7989.6429336570118</v>
      </c>
      <c r="E215" s="33">
        <f t="shared" si="20"/>
        <v>3074.1251822850181</v>
      </c>
      <c r="F215" s="33">
        <f t="shared" si="21"/>
        <v>910027.9243785165</v>
      </c>
    </row>
    <row r="216" spans="1:7">
      <c r="A216">
        <f t="shared" si="17"/>
        <v>215</v>
      </c>
      <c r="B216" s="33">
        <f t="shared" si="19"/>
        <v>910027.9243785165</v>
      </c>
      <c r="C216" s="33">
        <f t="shared" si="18"/>
        <v>11063.76811594203</v>
      </c>
      <c r="D216" s="72">
        <f>B216*('Pro Forma'!$G$12/12)</f>
        <v>7962.744338312019</v>
      </c>
      <c r="E216" s="33">
        <f t="shared" si="20"/>
        <v>3101.023777630011</v>
      </c>
      <c r="F216" s="33">
        <f t="shared" si="21"/>
        <v>906926.90060088644</v>
      </c>
    </row>
    <row r="217" spans="1:7">
      <c r="A217" s="59">
        <f t="shared" si="17"/>
        <v>216</v>
      </c>
      <c r="B217" s="60">
        <f t="shared" si="19"/>
        <v>906926.90060088644</v>
      </c>
      <c r="C217" s="60">
        <f t="shared" si="18"/>
        <v>11063.76811594203</v>
      </c>
      <c r="D217" s="73">
        <f>B217*('Pro Forma'!$G$12/12)</f>
        <v>7935.6103802577554</v>
      </c>
      <c r="E217" s="60">
        <f t="shared" si="20"/>
        <v>3128.1577356842745</v>
      </c>
      <c r="F217" s="60">
        <f t="shared" si="21"/>
        <v>903798.74286520213</v>
      </c>
      <c r="G217" s="60">
        <f>SUM(E206:E217)</f>
        <v>35797.834704848086</v>
      </c>
    </row>
    <row r="218" spans="1:7">
      <c r="A218">
        <f t="shared" si="17"/>
        <v>217</v>
      </c>
      <c r="B218" s="33">
        <f t="shared" si="19"/>
        <v>903798.74286520213</v>
      </c>
      <c r="C218" s="33">
        <f t="shared" si="18"/>
        <v>11063.76811594203</v>
      </c>
      <c r="D218" s="72">
        <f>B218*('Pro Forma'!$G$12/12)</f>
        <v>7908.2390000705182</v>
      </c>
      <c r="E218" s="33">
        <f t="shared" si="20"/>
        <v>3155.5291158715117</v>
      </c>
      <c r="F218" s="33">
        <f t="shared" si="21"/>
        <v>900643.21374933061</v>
      </c>
    </row>
    <row r="219" spans="1:7">
      <c r="A219">
        <f t="shared" si="17"/>
        <v>218</v>
      </c>
      <c r="B219" s="33">
        <f t="shared" si="19"/>
        <v>900643.21374933061</v>
      </c>
      <c r="C219" s="33">
        <f t="shared" si="18"/>
        <v>11063.76811594203</v>
      </c>
      <c r="D219" s="72">
        <f>B219*('Pro Forma'!$G$12/12)</f>
        <v>7880.6281203066419</v>
      </c>
      <c r="E219" s="33">
        <f t="shared" si="20"/>
        <v>3183.139995635388</v>
      </c>
      <c r="F219" s="33">
        <f t="shared" si="21"/>
        <v>897460.07375369524</v>
      </c>
    </row>
    <row r="220" spans="1:7">
      <c r="A220">
        <f t="shared" si="17"/>
        <v>219</v>
      </c>
      <c r="B220" s="33">
        <f t="shared" si="19"/>
        <v>897460.07375369524</v>
      </c>
      <c r="C220" s="33">
        <f t="shared" si="18"/>
        <v>11063.76811594203</v>
      </c>
      <c r="D220" s="72">
        <f>B220*('Pro Forma'!$G$12/12)</f>
        <v>7852.7756453448328</v>
      </c>
      <c r="E220" s="33">
        <f t="shared" si="20"/>
        <v>3210.9924705971971</v>
      </c>
      <c r="F220" s="33">
        <f t="shared" si="21"/>
        <v>894249.08128309809</v>
      </c>
    </row>
    <row r="221" spans="1:7">
      <c r="A221">
        <f t="shared" si="17"/>
        <v>220</v>
      </c>
      <c r="B221" s="33">
        <f t="shared" si="19"/>
        <v>894249.08128309809</v>
      </c>
      <c r="C221" s="33">
        <f t="shared" si="18"/>
        <v>11063.76811594203</v>
      </c>
      <c r="D221" s="72">
        <f>B221*('Pro Forma'!$G$12/12)</f>
        <v>7824.6794612271078</v>
      </c>
      <c r="E221" s="33">
        <f t="shared" si="20"/>
        <v>3239.0886547149221</v>
      </c>
      <c r="F221" s="33">
        <f t="shared" si="21"/>
        <v>891009.99262838322</v>
      </c>
    </row>
    <row r="222" spans="1:7">
      <c r="A222">
        <f t="shared" si="17"/>
        <v>221</v>
      </c>
      <c r="B222" s="33">
        <f t="shared" si="19"/>
        <v>891009.99262838322</v>
      </c>
      <c r="C222" s="33">
        <f t="shared" si="18"/>
        <v>11063.76811594203</v>
      </c>
      <c r="D222" s="72">
        <f>B222*('Pro Forma'!$G$12/12)</f>
        <v>7796.3374354983525</v>
      </c>
      <c r="E222" s="33">
        <f t="shared" si="20"/>
        <v>3267.4306804436774</v>
      </c>
      <c r="F222" s="33">
        <f t="shared" si="21"/>
        <v>887742.56194793957</v>
      </c>
    </row>
    <row r="223" spans="1:7">
      <c r="A223">
        <f t="shared" si="17"/>
        <v>222</v>
      </c>
      <c r="B223" s="33">
        <f t="shared" si="19"/>
        <v>887742.56194793957</v>
      </c>
      <c r="C223" s="33">
        <f t="shared" si="18"/>
        <v>11063.76811594203</v>
      </c>
      <c r="D223" s="72">
        <f>B223*('Pro Forma'!$G$12/12)</f>
        <v>7767.7474170444702</v>
      </c>
      <c r="E223" s="33">
        <f t="shared" si="20"/>
        <v>3296.0206988975597</v>
      </c>
      <c r="F223" s="33">
        <f t="shared" si="21"/>
        <v>884446.54124904203</v>
      </c>
    </row>
    <row r="224" spans="1:7">
      <c r="A224">
        <f t="shared" si="17"/>
        <v>223</v>
      </c>
      <c r="B224" s="33">
        <f t="shared" si="19"/>
        <v>884446.54124904203</v>
      </c>
      <c r="C224" s="33">
        <f t="shared" si="18"/>
        <v>11063.76811594203</v>
      </c>
      <c r="D224" s="72">
        <f>B224*('Pro Forma'!$G$12/12)</f>
        <v>7738.9072359291167</v>
      </c>
      <c r="E224" s="33">
        <f t="shared" si="20"/>
        <v>3324.8608800129132</v>
      </c>
      <c r="F224" s="33">
        <f t="shared" si="21"/>
        <v>881121.68036902917</v>
      </c>
    </row>
    <row r="225" spans="1:7">
      <c r="A225">
        <f t="shared" si="17"/>
        <v>224</v>
      </c>
      <c r="B225" s="33">
        <f t="shared" si="19"/>
        <v>881121.68036902917</v>
      </c>
      <c r="C225" s="33">
        <f t="shared" si="18"/>
        <v>11063.76811594203</v>
      </c>
      <c r="D225" s="72">
        <f>B225*('Pro Forma'!$G$12/12)</f>
        <v>7709.8147032290044</v>
      </c>
      <c r="E225" s="33">
        <f t="shared" si="20"/>
        <v>3353.9534127130255</v>
      </c>
      <c r="F225" s="33">
        <f t="shared" si="21"/>
        <v>877767.72695631615</v>
      </c>
    </row>
    <row r="226" spans="1:7">
      <c r="A226">
        <f t="shared" si="17"/>
        <v>225</v>
      </c>
      <c r="B226" s="33">
        <f t="shared" si="19"/>
        <v>877767.72695631615</v>
      </c>
      <c r="C226" s="33">
        <f t="shared" si="18"/>
        <v>11063.76811594203</v>
      </c>
      <c r="D226" s="72">
        <f>B226*('Pro Forma'!$G$12/12)</f>
        <v>7680.4676108677659</v>
      </c>
      <c r="E226" s="33">
        <f t="shared" si="20"/>
        <v>3383.300505074264</v>
      </c>
      <c r="F226" s="33">
        <f t="shared" si="21"/>
        <v>874384.42645124195</v>
      </c>
    </row>
    <row r="227" spans="1:7">
      <c r="A227">
        <f t="shared" si="17"/>
        <v>226</v>
      </c>
      <c r="B227" s="33">
        <f t="shared" si="19"/>
        <v>874384.42645124195</v>
      </c>
      <c r="C227" s="33">
        <f t="shared" si="18"/>
        <v>11063.76811594203</v>
      </c>
      <c r="D227" s="72">
        <f>B227*('Pro Forma'!$G$12/12)</f>
        <v>7650.8637314483658</v>
      </c>
      <c r="E227" s="33">
        <f t="shared" si="20"/>
        <v>3412.9043844936641</v>
      </c>
      <c r="F227" s="33">
        <f t="shared" si="21"/>
        <v>870971.52206674824</v>
      </c>
    </row>
    <row r="228" spans="1:7">
      <c r="A228">
        <f t="shared" si="17"/>
        <v>227</v>
      </c>
      <c r="B228" s="33">
        <f t="shared" si="19"/>
        <v>870971.52206674824</v>
      </c>
      <c r="C228" s="33">
        <f t="shared" si="18"/>
        <v>11063.76811594203</v>
      </c>
      <c r="D228" s="72">
        <f>B228*('Pro Forma'!$G$12/12)</f>
        <v>7621.0008180840459</v>
      </c>
      <c r="E228" s="33">
        <f t="shared" si="20"/>
        <v>3442.767297857984</v>
      </c>
      <c r="F228" s="33">
        <f t="shared" si="21"/>
        <v>867528.75476889021</v>
      </c>
    </row>
    <row r="229" spans="1:7">
      <c r="A229" s="59">
        <f t="shared" si="17"/>
        <v>228</v>
      </c>
      <c r="B229" s="60">
        <f t="shared" si="19"/>
        <v>867528.75476889021</v>
      </c>
      <c r="C229" s="60">
        <f t="shared" si="18"/>
        <v>11063.76811594203</v>
      </c>
      <c r="D229" s="73">
        <f>B229*('Pro Forma'!$G$12/12)</f>
        <v>7590.8766042277884</v>
      </c>
      <c r="E229" s="60">
        <f t="shared" si="20"/>
        <v>3472.8915117142415</v>
      </c>
      <c r="F229" s="60">
        <f t="shared" si="21"/>
        <v>864055.86325717601</v>
      </c>
      <c r="G229" s="60">
        <f>SUM(E218:E229)</f>
        <v>39742.879608026342</v>
      </c>
    </row>
    <row r="230" spans="1:7">
      <c r="A230">
        <f t="shared" si="17"/>
        <v>229</v>
      </c>
      <c r="B230" s="33">
        <f t="shared" si="19"/>
        <v>864055.86325717601</v>
      </c>
      <c r="C230" s="33">
        <f t="shared" si="18"/>
        <v>11063.76811594203</v>
      </c>
      <c r="D230" s="72">
        <f>B230*('Pro Forma'!$G$12/12)</f>
        <v>7560.4888035002896</v>
      </c>
      <c r="E230" s="33">
        <f t="shared" si="20"/>
        <v>3503.2793124417403</v>
      </c>
      <c r="F230" s="33">
        <f t="shared" si="21"/>
        <v>860552.5839447343</v>
      </c>
    </row>
    <row r="231" spans="1:7">
      <c r="A231">
        <f t="shared" si="17"/>
        <v>230</v>
      </c>
      <c r="B231" s="33">
        <f t="shared" si="19"/>
        <v>860552.5839447343</v>
      </c>
      <c r="C231" s="33">
        <f t="shared" si="18"/>
        <v>11063.76811594203</v>
      </c>
      <c r="D231" s="72">
        <f>B231*('Pro Forma'!$G$12/12)</f>
        <v>7529.8351095164244</v>
      </c>
      <c r="E231" s="33">
        <f t="shared" si="20"/>
        <v>3533.9330064256055</v>
      </c>
      <c r="F231" s="33">
        <f t="shared" si="21"/>
        <v>857018.65093830868</v>
      </c>
    </row>
    <row r="232" spans="1:7">
      <c r="A232">
        <f t="shared" si="17"/>
        <v>231</v>
      </c>
      <c r="B232" s="33">
        <f t="shared" si="19"/>
        <v>857018.65093830868</v>
      </c>
      <c r="C232" s="33">
        <f t="shared" si="18"/>
        <v>11063.76811594203</v>
      </c>
      <c r="D232" s="72">
        <f>B232*('Pro Forma'!$G$12/12)</f>
        <v>7498.9131957101999</v>
      </c>
      <c r="E232" s="33">
        <f t="shared" si="20"/>
        <v>3564.85492023183</v>
      </c>
      <c r="F232" s="33">
        <f t="shared" si="21"/>
        <v>853453.79601807683</v>
      </c>
    </row>
    <row r="233" spans="1:7">
      <c r="A233">
        <f t="shared" si="17"/>
        <v>232</v>
      </c>
      <c r="B233" s="33">
        <f t="shared" si="19"/>
        <v>853453.79601807683</v>
      </c>
      <c r="C233" s="33">
        <f t="shared" si="18"/>
        <v>11063.76811594203</v>
      </c>
      <c r="D233" s="72">
        <f>B233*('Pro Forma'!$G$12/12)</f>
        <v>7467.7207151581715</v>
      </c>
      <c r="E233" s="33">
        <f t="shared" si="20"/>
        <v>3596.0474007838584</v>
      </c>
      <c r="F233" s="33">
        <f t="shared" si="21"/>
        <v>849857.74861729296</v>
      </c>
    </row>
    <row r="234" spans="1:7">
      <c r="A234">
        <f t="shared" si="17"/>
        <v>233</v>
      </c>
      <c r="B234" s="33">
        <f t="shared" si="19"/>
        <v>849857.74861729296</v>
      </c>
      <c r="C234" s="33">
        <f t="shared" si="18"/>
        <v>11063.76811594203</v>
      </c>
      <c r="D234" s="72">
        <f>B234*('Pro Forma'!$G$12/12)</f>
        <v>7436.2553004013125</v>
      </c>
      <c r="E234" s="33">
        <f t="shared" si="20"/>
        <v>3627.5128155407174</v>
      </c>
      <c r="F234" s="33">
        <f t="shared" si="21"/>
        <v>846230.23580175219</v>
      </c>
    </row>
    <row r="235" spans="1:7">
      <c r="A235">
        <f t="shared" si="17"/>
        <v>234</v>
      </c>
      <c r="B235" s="33">
        <f t="shared" si="19"/>
        <v>846230.23580175219</v>
      </c>
      <c r="C235" s="33">
        <f t="shared" si="18"/>
        <v>11063.76811594203</v>
      </c>
      <c r="D235" s="72">
        <f>B235*('Pro Forma'!$G$12/12)</f>
        <v>7404.5145632653312</v>
      </c>
      <c r="E235" s="33">
        <f t="shared" si="20"/>
        <v>3659.2535526766987</v>
      </c>
      <c r="F235" s="33">
        <f t="shared" si="21"/>
        <v>842570.98224907555</v>
      </c>
    </row>
    <row r="236" spans="1:7">
      <c r="A236">
        <f t="shared" si="17"/>
        <v>235</v>
      </c>
      <c r="B236" s="33">
        <f t="shared" si="19"/>
        <v>842570.98224907555</v>
      </c>
      <c r="C236" s="33">
        <f t="shared" si="18"/>
        <v>11063.76811594203</v>
      </c>
      <c r="D236" s="72">
        <f>B236*('Pro Forma'!$G$12/12)</f>
        <v>7372.4960946794099</v>
      </c>
      <c r="E236" s="33">
        <f t="shared" si="20"/>
        <v>3691.27202126262</v>
      </c>
      <c r="F236" s="33">
        <f t="shared" si="21"/>
        <v>838879.71022781287</v>
      </c>
    </row>
    <row r="237" spans="1:7">
      <c r="A237">
        <f t="shared" si="17"/>
        <v>236</v>
      </c>
      <c r="B237" s="33">
        <f t="shared" si="19"/>
        <v>838879.71022781287</v>
      </c>
      <c r="C237" s="33">
        <f t="shared" si="18"/>
        <v>11063.76811594203</v>
      </c>
      <c r="D237" s="72">
        <f>B237*('Pro Forma'!$G$12/12)</f>
        <v>7340.1974644933616</v>
      </c>
      <c r="E237" s="33">
        <f t="shared" si="20"/>
        <v>3723.5706514486683</v>
      </c>
      <c r="F237" s="33">
        <f t="shared" si="21"/>
        <v>835156.13957636419</v>
      </c>
    </row>
    <row r="238" spans="1:7">
      <c r="A238">
        <f t="shared" si="17"/>
        <v>237</v>
      </c>
      <c r="B238" s="33">
        <f t="shared" si="19"/>
        <v>835156.13957636419</v>
      </c>
      <c r="C238" s="33">
        <f t="shared" si="18"/>
        <v>11063.76811594203</v>
      </c>
      <c r="D238" s="72">
        <f>B238*('Pro Forma'!$G$12/12)</f>
        <v>7307.6162212931858</v>
      </c>
      <c r="E238" s="33">
        <f t="shared" si="20"/>
        <v>3756.1518946488441</v>
      </c>
      <c r="F238" s="33">
        <f t="shared" si="21"/>
        <v>831399.9876817154</v>
      </c>
    </row>
    <row r="239" spans="1:7">
      <c r="A239">
        <f t="shared" si="17"/>
        <v>238</v>
      </c>
      <c r="B239" s="33">
        <f t="shared" si="19"/>
        <v>831399.9876817154</v>
      </c>
      <c r="C239" s="33">
        <f t="shared" si="18"/>
        <v>11063.76811594203</v>
      </c>
      <c r="D239" s="72">
        <f>B239*('Pro Forma'!$G$12/12)</f>
        <v>7274.7498922150089</v>
      </c>
      <c r="E239" s="33">
        <f t="shared" si="20"/>
        <v>3789.018223727021</v>
      </c>
      <c r="F239" s="33">
        <f t="shared" si="21"/>
        <v>827610.96945798839</v>
      </c>
    </row>
    <row r="240" spans="1:7">
      <c r="A240">
        <f t="shared" si="17"/>
        <v>239</v>
      </c>
      <c r="B240" s="33">
        <f t="shared" si="19"/>
        <v>827610.96945798839</v>
      </c>
      <c r="C240" s="33">
        <f t="shared" si="18"/>
        <v>11063.76811594203</v>
      </c>
      <c r="D240" s="72">
        <f>B240*('Pro Forma'!$G$12/12)</f>
        <v>7241.5959827573979</v>
      </c>
      <c r="E240" s="33">
        <f t="shared" si="20"/>
        <v>3822.172133184632</v>
      </c>
      <c r="F240" s="33">
        <f t="shared" si="21"/>
        <v>823788.79732480377</v>
      </c>
    </row>
    <row r="241" spans="1:7">
      <c r="A241" s="59">
        <f t="shared" si="17"/>
        <v>240</v>
      </c>
      <c r="B241" s="60">
        <f t="shared" si="19"/>
        <v>823788.79732480377</v>
      </c>
      <c r="C241" s="60">
        <f t="shared" si="18"/>
        <v>11063.76811594203</v>
      </c>
      <c r="D241" s="73">
        <f>B241*('Pro Forma'!$G$12/12)</f>
        <v>7208.151976592032</v>
      </c>
      <c r="E241" s="60">
        <f t="shared" si="20"/>
        <v>3855.6161393499979</v>
      </c>
      <c r="F241" s="60">
        <f t="shared" si="21"/>
        <v>819933.18118545378</v>
      </c>
      <c r="G241" s="60">
        <f>SUM(E230:E241)</f>
        <v>44122.682071722236</v>
      </c>
    </row>
    <row r="242" spans="1:7">
      <c r="A242">
        <f t="shared" si="17"/>
        <v>241</v>
      </c>
      <c r="B242" s="33">
        <f t="shared" si="19"/>
        <v>819933.18118545378</v>
      </c>
      <c r="C242" s="33">
        <f t="shared" si="18"/>
        <v>11063.76811594203</v>
      </c>
      <c r="D242" s="72">
        <f>B242*('Pro Forma'!$G$12/12)</f>
        <v>7174.4153353727197</v>
      </c>
      <c r="E242" s="33">
        <f t="shared" si="20"/>
        <v>3889.3527805693102</v>
      </c>
      <c r="F242" s="33">
        <f t="shared" si="21"/>
        <v>816043.82840488444</v>
      </c>
    </row>
    <row r="243" spans="1:7">
      <c r="A243">
        <f t="shared" si="17"/>
        <v>242</v>
      </c>
      <c r="B243" s="33">
        <f t="shared" si="19"/>
        <v>816043.82840488444</v>
      </c>
      <c r="C243" s="33">
        <f t="shared" si="18"/>
        <v>11063.76811594203</v>
      </c>
      <c r="D243" s="72">
        <f>B243*('Pro Forma'!$G$12/12)</f>
        <v>7140.3834985427384</v>
      </c>
      <c r="E243" s="33">
        <f t="shared" si="20"/>
        <v>3923.3846173992915</v>
      </c>
      <c r="F243" s="33">
        <f t="shared" si="21"/>
        <v>812120.44378748513</v>
      </c>
    </row>
    <row r="244" spans="1:7">
      <c r="A244">
        <f t="shared" si="17"/>
        <v>243</v>
      </c>
      <c r="B244" s="33">
        <f t="shared" si="19"/>
        <v>812120.44378748513</v>
      </c>
      <c r="C244" s="33">
        <f t="shared" si="18"/>
        <v>11063.76811594203</v>
      </c>
      <c r="D244" s="72">
        <f>B244*('Pro Forma'!$G$12/12)</f>
        <v>7106.0538831404938</v>
      </c>
      <c r="E244" s="33">
        <f t="shared" si="20"/>
        <v>3957.7142328015361</v>
      </c>
      <c r="F244" s="33">
        <f t="shared" si="21"/>
        <v>808162.72955468355</v>
      </c>
    </row>
    <row r="245" spans="1:7">
      <c r="A245">
        <f t="shared" si="17"/>
        <v>244</v>
      </c>
      <c r="B245" s="33">
        <f t="shared" si="19"/>
        <v>808162.72955468355</v>
      </c>
      <c r="C245" s="33">
        <f t="shared" si="18"/>
        <v>11063.76811594203</v>
      </c>
      <c r="D245" s="72">
        <f>B245*('Pro Forma'!$G$12/12)</f>
        <v>7071.4238836034801</v>
      </c>
      <c r="E245" s="33">
        <f t="shared" si="20"/>
        <v>3992.3442323385498</v>
      </c>
      <c r="F245" s="33">
        <f t="shared" si="21"/>
        <v>804170.38532234496</v>
      </c>
    </row>
    <row r="246" spans="1:7">
      <c r="A246">
        <f t="shared" si="17"/>
        <v>245</v>
      </c>
      <c r="B246" s="33">
        <f t="shared" si="19"/>
        <v>804170.38532234496</v>
      </c>
      <c r="C246" s="33">
        <f t="shared" si="18"/>
        <v>11063.76811594203</v>
      </c>
      <c r="D246" s="72">
        <f>B246*('Pro Forma'!$G$12/12)</f>
        <v>7036.4908715705178</v>
      </c>
      <c r="E246" s="33">
        <f t="shared" si="20"/>
        <v>4027.2772443715121</v>
      </c>
      <c r="F246" s="33">
        <f t="shared" si="21"/>
        <v>800143.10807797348</v>
      </c>
    </row>
    <row r="247" spans="1:7">
      <c r="A247">
        <f t="shared" si="17"/>
        <v>246</v>
      </c>
      <c r="B247" s="33">
        <f t="shared" si="19"/>
        <v>800143.10807797348</v>
      </c>
      <c r="C247" s="33">
        <f t="shared" si="18"/>
        <v>11063.76811594203</v>
      </c>
      <c r="D247" s="72">
        <f>B247*('Pro Forma'!$G$12/12)</f>
        <v>7001.2521956822675</v>
      </c>
      <c r="E247" s="33">
        <f t="shared" si="20"/>
        <v>4062.5159202597624</v>
      </c>
      <c r="F247" s="33">
        <f t="shared" si="21"/>
        <v>796080.59215771372</v>
      </c>
    </row>
    <row r="248" spans="1:7">
      <c r="A248">
        <f t="shared" si="17"/>
        <v>247</v>
      </c>
      <c r="B248" s="33">
        <f t="shared" si="19"/>
        <v>796080.59215771372</v>
      </c>
      <c r="C248" s="33">
        <f t="shared" si="18"/>
        <v>11063.76811594203</v>
      </c>
      <c r="D248" s="72">
        <f>B248*('Pro Forma'!$G$12/12)</f>
        <v>6965.7051813799944</v>
      </c>
      <c r="E248" s="33">
        <f t="shared" si="20"/>
        <v>4098.0629345620355</v>
      </c>
      <c r="F248" s="33">
        <f t="shared" si="21"/>
        <v>791982.52922315174</v>
      </c>
    </row>
    <row r="249" spans="1:7">
      <c r="A249">
        <f t="shared" si="17"/>
        <v>248</v>
      </c>
      <c r="B249" s="33">
        <f t="shared" si="19"/>
        <v>791982.52922315174</v>
      </c>
      <c r="C249" s="33">
        <f t="shared" si="18"/>
        <v>11063.76811594203</v>
      </c>
      <c r="D249" s="72">
        <f>B249*('Pro Forma'!$G$12/12)</f>
        <v>6929.8471307025766</v>
      </c>
      <c r="E249" s="33">
        <f t="shared" si="20"/>
        <v>4133.9209852394533</v>
      </c>
      <c r="F249" s="33">
        <f t="shared" si="21"/>
        <v>787848.6082379123</v>
      </c>
    </row>
    <row r="250" spans="1:7">
      <c r="A250">
        <f t="shared" si="17"/>
        <v>249</v>
      </c>
      <c r="B250" s="33">
        <f t="shared" si="19"/>
        <v>787848.6082379123</v>
      </c>
      <c r="C250" s="33">
        <f t="shared" si="18"/>
        <v>11063.76811594203</v>
      </c>
      <c r="D250" s="72">
        <f>B250*('Pro Forma'!$G$12/12)</f>
        <v>6893.6753220817318</v>
      </c>
      <c r="E250" s="33">
        <f t="shared" si="20"/>
        <v>4170.0927938602981</v>
      </c>
      <c r="F250" s="33">
        <f t="shared" si="21"/>
        <v>783678.51544405194</v>
      </c>
    </row>
    <row r="251" spans="1:7">
      <c r="A251">
        <f t="shared" si="17"/>
        <v>250</v>
      </c>
      <c r="B251" s="33">
        <f t="shared" si="19"/>
        <v>783678.51544405194</v>
      </c>
      <c r="C251" s="33">
        <f t="shared" si="18"/>
        <v>11063.76811594203</v>
      </c>
      <c r="D251" s="72">
        <f>B251*('Pro Forma'!$G$12/12)</f>
        <v>6857.1870101354534</v>
      </c>
      <c r="E251" s="33">
        <f t="shared" si="20"/>
        <v>4206.5811058065765</v>
      </c>
      <c r="F251" s="33">
        <f t="shared" si="21"/>
        <v>779471.93433824531</v>
      </c>
    </row>
    <row r="252" spans="1:7">
      <c r="A252">
        <f t="shared" si="17"/>
        <v>251</v>
      </c>
      <c r="B252" s="33">
        <f t="shared" si="19"/>
        <v>779471.93433824531</v>
      </c>
      <c r="C252" s="33">
        <f t="shared" si="18"/>
        <v>11063.76811594203</v>
      </c>
      <c r="D252" s="72">
        <f>B252*('Pro Forma'!$G$12/12)</f>
        <v>6820.379425459646</v>
      </c>
      <c r="E252" s="33">
        <f t="shared" si="20"/>
        <v>4243.3886904823839</v>
      </c>
      <c r="F252" s="33">
        <f t="shared" si="21"/>
        <v>775228.54564776295</v>
      </c>
    </row>
    <row r="253" spans="1:7">
      <c r="A253" s="59">
        <f t="shared" si="17"/>
        <v>252</v>
      </c>
      <c r="B253" s="60">
        <f t="shared" si="19"/>
        <v>775228.54564776295</v>
      </c>
      <c r="C253" s="60">
        <f t="shared" si="18"/>
        <v>11063.76811594203</v>
      </c>
      <c r="D253" s="73">
        <f>B253*('Pro Forma'!$G$12/12)</f>
        <v>6783.2497744179254</v>
      </c>
      <c r="E253" s="60">
        <f t="shared" si="20"/>
        <v>4280.5183415241045</v>
      </c>
      <c r="F253" s="60">
        <f t="shared" si="21"/>
        <v>770948.02730623889</v>
      </c>
      <c r="G253" s="60">
        <f>SUM(E242:E253)</f>
        <v>48985.153879214806</v>
      </c>
    </row>
    <row r="254" spans="1:7">
      <c r="A254">
        <f t="shared" si="17"/>
        <v>253</v>
      </c>
      <c r="B254" s="33">
        <f t="shared" si="19"/>
        <v>770948.02730623889</v>
      </c>
      <c r="C254" s="33">
        <f t="shared" si="18"/>
        <v>11063.76811594203</v>
      </c>
      <c r="D254" s="72">
        <f>B254*('Pro Forma'!$G$12/12)</f>
        <v>6745.7952389295897</v>
      </c>
      <c r="E254" s="33">
        <f t="shared" si="20"/>
        <v>4317.9728770124402</v>
      </c>
      <c r="F254" s="33">
        <f t="shared" si="21"/>
        <v>766630.05442922644</v>
      </c>
    </row>
    <row r="255" spans="1:7">
      <c r="A255">
        <f t="shared" si="17"/>
        <v>254</v>
      </c>
      <c r="B255" s="33">
        <f t="shared" si="19"/>
        <v>766630.05442922644</v>
      </c>
      <c r="C255" s="33">
        <f t="shared" si="18"/>
        <v>11063.76811594203</v>
      </c>
      <c r="D255" s="72">
        <f>B255*('Pro Forma'!$G$12/12)</f>
        <v>6708.0129762557308</v>
      </c>
      <c r="E255" s="33">
        <f t="shared" si="20"/>
        <v>4355.7551396862991</v>
      </c>
      <c r="F255" s="33">
        <f t="shared" si="21"/>
        <v>762274.29928954015</v>
      </c>
    </row>
    <row r="256" spans="1:7">
      <c r="A256">
        <f t="shared" si="17"/>
        <v>255</v>
      </c>
      <c r="B256" s="33">
        <f t="shared" si="19"/>
        <v>762274.29928954015</v>
      </c>
      <c r="C256" s="33">
        <f t="shared" si="18"/>
        <v>11063.76811594203</v>
      </c>
      <c r="D256" s="72">
        <f>B256*('Pro Forma'!$G$12/12)</f>
        <v>6669.9001187834756</v>
      </c>
      <c r="E256" s="33">
        <f t="shared" si="20"/>
        <v>4393.8679971585543</v>
      </c>
      <c r="F256" s="33">
        <f t="shared" si="21"/>
        <v>757880.4312923816</v>
      </c>
    </row>
    <row r="257" spans="1:7">
      <c r="A257">
        <f t="shared" si="17"/>
        <v>256</v>
      </c>
      <c r="B257" s="33">
        <f t="shared" si="19"/>
        <v>757880.4312923816</v>
      </c>
      <c r="C257" s="33">
        <f t="shared" si="18"/>
        <v>11063.76811594203</v>
      </c>
      <c r="D257" s="72">
        <f>B257*('Pro Forma'!$G$12/12)</f>
        <v>6631.4537738083382</v>
      </c>
      <c r="E257" s="33">
        <f t="shared" si="20"/>
        <v>4432.3143421336918</v>
      </c>
      <c r="F257" s="33">
        <f t="shared" si="21"/>
        <v>753448.1169502479</v>
      </c>
    </row>
    <row r="258" spans="1:7">
      <c r="A258">
        <f t="shared" si="17"/>
        <v>257</v>
      </c>
      <c r="B258" s="33">
        <f t="shared" si="19"/>
        <v>753448.1169502479</v>
      </c>
      <c r="C258" s="33">
        <f t="shared" si="18"/>
        <v>11063.76811594203</v>
      </c>
      <c r="D258" s="72">
        <f>B258*('Pro Forma'!$G$12/12)</f>
        <v>6592.6710233146687</v>
      </c>
      <c r="E258" s="33">
        <f t="shared" si="20"/>
        <v>4471.0970926273612</v>
      </c>
      <c r="F258" s="33">
        <f t="shared" si="21"/>
        <v>748977.01985762059</v>
      </c>
    </row>
    <row r="259" spans="1:7">
      <c r="A259">
        <f t="shared" si="17"/>
        <v>258</v>
      </c>
      <c r="B259" s="33">
        <f t="shared" si="19"/>
        <v>748977.01985762059</v>
      </c>
      <c r="C259" s="33">
        <f t="shared" si="18"/>
        <v>11063.76811594203</v>
      </c>
      <c r="D259" s="72">
        <f>B259*('Pro Forma'!$G$12/12)</f>
        <v>6553.5489237541797</v>
      </c>
      <c r="E259" s="33">
        <f t="shared" si="20"/>
        <v>4510.2191921878502</v>
      </c>
      <c r="F259" s="33">
        <f t="shared" si="21"/>
        <v>744466.8006654327</v>
      </c>
    </row>
    <row r="260" spans="1:7">
      <c r="A260">
        <f t="shared" ref="A260:A323" si="22">A259+1</f>
        <v>259</v>
      </c>
      <c r="B260" s="33">
        <f t="shared" si="19"/>
        <v>744466.8006654327</v>
      </c>
      <c r="C260" s="33">
        <f t="shared" ref="C260:C323" si="23">C259</f>
        <v>11063.76811594203</v>
      </c>
      <c r="D260" s="72">
        <f>B260*('Pro Forma'!$G$12/12)</f>
        <v>6514.0845058225359</v>
      </c>
      <c r="E260" s="33">
        <f t="shared" si="20"/>
        <v>4549.683610119494</v>
      </c>
      <c r="F260" s="33">
        <f t="shared" si="21"/>
        <v>739917.1170553132</v>
      </c>
    </row>
    <row r="261" spans="1:7">
      <c r="A261">
        <f t="shared" si="22"/>
        <v>260</v>
      </c>
      <c r="B261" s="33">
        <f t="shared" ref="B261:B324" si="24">F260</f>
        <v>739917.1170553132</v>
      </c>
      <c r="C261" s="33">
        <f t="shared" si="23"/>
        <v>11063.76811594203</v>
      </c>
      <c r="D261" s="72">
        <f>B261*('Pro Forma'!$G$12/12)</f>
        <v>6474.2747742339898</v>
      </c>
      <c r="E261" s="33">
        <f t="shared" ref="E261:E324" si="25">C261-D261</f>
        <v>4589.4933417080401</v>
      </c>
      <c r="F261" s="33">
        <f t="shared" ref="F261:F324" si="26">B261-E261</f>
        <v>735327.62371360511</v>
      </c>
    </row>
    <row r="262" spans="1:7">
      <c r="A262">
        <f t="shared" si="22"/>
        <v>261</v>
      </c>
      <c r="B262" s="33">
        <f t="shared" si="24"/>
        <v>735327.62371360511</v>
      </c>
      <c r="C262" s="33">
        <f t="shared" si="23"/>
        <v>11063.76811594203</v>
      </c>
      <c r="D262" s="72">
        <f>B262*('Pro Forma'!$G$12/12)</f>
        <v>6434.116707494044</v>
      </c>
      <c r="E262" s="33">
        <f t="shared" si="25"/>
        <v>4629.6514084479859</v>
      </c>
      <c r="F262" s="33">
        <f t="shared" si="26"/>
        <v>730697.97230515711</v>
      </c>
    </row>
    <row r="263" spans="1:7">
      <c r="A263">
        <f t="shared" si="22"/>
        <v>262</v>
      </c>
      <c r="B263" s="33">
        <f t="shared" si="24"/>
        <v>730697.97230515711</v>
      </c>
      <c r="C263" s="33">
        <f t="shared" si="23"/>
        <v>11063.76811594203</v>
      </c>
      <c r="D263" s="72">
        <f>B263*('Pro Forma'!$G$12/12)</f>
        <v>6393.6072576701245</v>
      </c>
      <c r="E263" s="33">
        <f t="shared" si="25"/>
        <v>4670.1608582719055</v>
      </c>
      <c r="F263" s="33">
        <f t="shared" si="26"/>
        <v>726027.81144688523</v>
      </c>
    </row>
    <row r="264" spans="1:7">
      <c r="A264">
        <f t="shared" si="22"/>
        <v>263</v>
      </c>
      <c r="B264" s="33">
        <f t="shared" si="24"/>
        <v>726027.81144688523</v>
      </c>
      <c r="C264" s="33">
        <f t="shared" si="23"/>
        <v>11063.76811594203</v>
      </c>
      <c r="D264" s="72">
        <f>B264*('Pro Forma'!$G$12/12)</f>
        <v>6352.7433501602454</v>
      </c>
      <c r="E264" s="33">
        <f t="shared" si="25"/>
        <v>4711.0247657817845</v>
      </c>
      <c r="F264" s="33">
        <f t="shared" si="26"/>
        <v>721316.7866811034</v>
      </c>
    </row>
    <row r="265" spans="1:7">
      <c r="A265" s="59">
        <f t="shared" si="22"/>
        <v>264</v>
      </c>
      <c r="B265" s="60">
        <f t="shared" si="24"/>
        <v>721316.7866811034</v>
      </c>
      <c r="C265" s="60">
        <f t="shared" si="23"/>
        <v>11063.76811594203</v>
      </c>
      <c r="D265" s="73">
        <f>B265*('Pro Forma'!$G$12/12)</f>
        <v>6311.5218834596544</v>
      </c>
      <c r="E265" s="60">
        <f t="shared" si="25"/>
        <v>4752.2462324823755</v>
      </c>
      <c r="F265" s="60">
        <f t="shared" si="26"/>
        <v>716564.54044862103</v>
      </c>
      <c r="G265" s="60">
        <f>SUM(E254:E265)</f>
        <v>54383.486857617783</v>
      </c>
    </row>
    <row r="266" spans="1:7">
      <c r="A266">
        <f t="shared" si="22"/>
        <v>265</v>
      </c>
      <c r="B266" s="33">
        <f t="shared" si="24"/>
        <v>716564.54044862103</v>
      </c>
      <c r="C266" s="33">
        <f t="shared" si="23"/>
        <v>11063.76811594203</v>
      </c>
      <c r="D266" s="72">
        <f>B266*('Pro Forma'!$G$12/12)</f>
        <v>6269.939728925433</v>
      </c>
      <c r="E266" s="33">
        <f t="shared" si="25"/>
        <v>4793.8283870165969</v>
      </c>
      <c r="F266" s="33">
        <f t="shared" si="26"/>
        <v>711770.71206160448</v>
      </c>
    </row>
    <row r="267" spans="1:7">
      <c r="A267">
        <f t="shared" si="22"/>
        <v>266</v>
      </c>
      <c r="B267" s="33">
        <f t="shared" si="24"/>
        <v>711770.71206160448</v>
      </c>
      <c r="C267" s="33">
        <f t="shared" si="23"/>
        <v>11063.76811594203</v>
      </c>
      <c r="D267" s="72">
        <f>B267*('Pro Forma'!$G$12/12)</f>
        <v>6227.9937305390386</v>
      </c>
      <c r="E267" s="33">
        <f t="shared" si="25"/>
        <v>4835.7743854029914</v>
      </c>
      <c r="F267" s="33">
        <f t="shared" si="26"/>
        <v>706934.93767620146</v>
      </c>
    </row>
    <row r="268" spans="1:7">
      <c r="A268">
        <f t="shared" si="22"/>
        <v>267</v>
      </c>
      <c r="B268" s="33">
        <f t="shared" si="24"/>
        <v>706934.93767620146</v>
      </c>
      <c r="C268" s="33">
        <f t="shared" si="23"/>
        <v>11063.76811594203</v>
      </c>
      <c r="D268" s="72">
        <f>B268*('Pro Forma'!$G$12/12)</f>
        <v>6185.6807046667618</v>
      </c>
      <c r="E268" s="33">
        <f t="shared" si="25"/>
        <v>4878.0874112752681</v>
      </c>
      <c r="F268" s="33">
        <f t="shared" si="26"/>
        <v>702056.85026492621</v>
      </c>
    </row>
    <row r="269" spans="1:7">
      <c r="A269">
        <f t="shared" si="22"/>
        <v>268</v>
      </c>
      <c r="B269" s="33">
        <f t="shared" si="24"/>
        <v>702056.85026492621</v>
      </c>
      <c r="C269" s="33">
        <f t="shared" si="23"/>
        <v>11063.76811594203</v>
      </c>
      <c r="D269" s="72">
        <f>B269*('Pro Forma'!$G$12/12)</f>
        <v>6142.9974398181039</v>
      </c>
      <c r="E269" s="33">
        <f t="shared" si="25"/>
        <v>4920.770676123926</v>
      </c>
      <c r="F269" s="33">
        <f t="shared" si="26"/>
        <v>697136.0795888023</v>
      </c>
    </row>
    <row r="270" spans="1:7">
      <c r="A270">
        <f t="shared" si="22"/>
        <v>269</v>
      </c>
      <c r="B270" s="33">
        <f t="shared" si="24"/>
        <v>697136.0795888023</v>
      </c>
      <c r="C270" s="33">
        <f t="shared" si="23"/>
        <v>11063.76811594203</v>
      </c>
      <c r="D270" s="72">
        <f>B270*('Pro Forma'!$G$12/12)</f>
        <v>6099.9406964020191</v>
      </c>
      <c r="E270" s="33">
        <f t="shared" si="25"/>
        <v>4963.8274195400109</v>
      </c>
      <c r="F270" s="33">
        <f t="shared" si="26"/>
        <v>692172.25216926227</v>
      </c>
    </row>
    <row r="271" spans="1:7">
      <c r="A271">
        <f t="shared" si="22"/>
        <v>270</v>
      </c>
      <c r="B271" s="33">
        <f t="shared" si="24"/>
        <v>692172.25216926227</v>
      </c>
      <c r="C271" s="33">
        <f t="shared" si="23"/>
        <v>11063.76811594203</v>
      </c>
      <c r="D271" s="72">
        <f>B271*('Pro Forma'!$G$12/12)</f>
        <v>6056.5072064810438</v>
      </c>
      <c r="E271" s="33">
        <f t="shared" si="25"/>
        <v>5007.2609094609861</v>
      </c>
      <c r="F271" s="33">
        <f t="shared" si="26"/>
        <v>687164.99125980132</v>
      </c>
    </row>
    <row r="272" spans="1:7">
      <c r="A272">
        <f t="shared" si="22"/>
        <v>271</v>
      </c>
      <c r="B272" s="33">
        <f t="shared" si="24"/>
        <v>687164.99125980132</v>
      </c>
      <c r="C272" s="33">
        <f t="shared" si="23"/>
        <v>11063.76811594203</v>
      </c>
      <c r="D272" s="72">
        <f>B272*('Pro Forma'!$G$12/12)</f>
        <v>6012.6936735232612</v>
      </c>
      <c r="E272" s="33">
        <f t="shared" si="25"/>
        <v>5051.0744424187687</v>
      </c>
      <c r="F272" s="33">
        <f t="shared" si="26"/>
        <v>682113.91681738256</v>
      </c>
    </row>
    <row r="273" spans="1:7">
      <c r="A273">
        <f t="shared" si="22"/>
        <v>272</v>
      </c>
      <c r="B273" s="33">
        <f t="shared" si="24"/>
        <v>682113.91681738256</v>
      </c>
      <c r="C273" s="33">
        <f t="shared" si="23"/>
        <v>11063.76811594203</v>
      </c>
      <c r="D273" s="72">
        <f>B273*('Pro Forma'!$G$12/12)</f>
        <v>5968.496772152097</v>
      </c>
      <c r="E273" s="33">
        <f t="shared" si="25"/>
        <v>5095.2713437899329</v>
      </c>
      <c r="F273" s="33">
        <f t="shared" si="26"/>
        <v>677018.64547359268</v>
      </c>
    </row>
    <row r="274" spans="1:7">
      <c r="A274">
        <f t="shared" si="22"/>
        <v>273</v>
      </c>
      <c r="B274" s="33">
        <f t="shared" si="24"/>
        <v>677018.64547359268</v>
      </c>
      <c r="C274" s="33">
        <f t="shared" si="23"/>
        <v>11063.76811594203</v>
      </c>
      <c r="D274" s="72">
        <f>B274*('Pro Forma'!$G$12/12)</f>
        <v>5923.9131478939353</v>
      </c>
      <c r="E274" s="33">
        <f t="shared" si="25"/>
        <v>5139.8549680480946</v>
      </c>
      <c r="F274" s="33">
        <f t="shared" si="26"/>
        <v>671878.79050554463</v>
      </c>
    </row>
    <row r="275" spans="1:7">
      <c r="A275">
        <f t="shared" si="22"/>
        <v>274</v>
      </c>
      <c r="B275" s="33">
        <f t="shared" si="24"/>
        <v>671878.79050554463</v>
      </c>
      <c r="C275" s="33">
        <f t="shared" si="23"/>
        <v>11063.76811594203</v>
      </c>
      <c r="D275" s="72">
        <f>B275*('Pro Forma'!$G$12/12)</f>
        <v>5878.9394169235147</v>
      </c>
      <c r="E275" s="33">
        <f t="shared" si="25"/>
        <v>5184.8286990185152</v>
      </c>
      <c r="F275" s="33">
        <f t="shared" si="26"/>
        <v>666693.96180652617</v>
      </c>
    </row>
    <row r="276" spans="1:7">
      <c r="A276">
        <f t="shared" si="22"/>
        <v>275</v>
      </c>
      <c r="B276" s="33">
        <f t="shared" si="24"/>
        <v>666693.96180652617</v>
      </c>
      <c r="C276" s="33">
        <f t="shared" si="23"/>
        <v>11063.76811594203</v>
      </c>
      <c r="D276" s="72">
        <f>B276*('Pro Forma'!$G$12/12)</f>
        <v>5833.5721658071034</v>
      </c>
      <c r="E276" s="33">
        <f t="shared" si="25"/>
        <v>5230.1959501349265</v>
      </c>
      <c r="F276" s="33">
        <f t="shared" si="26"/>
        <v>661463.76585639128</v>
      </c>
    </row>
    <row r="277" spans="1:7">
      <c r="A277" s="59">
        <f t="shared" si="22"/>
        <v>276</v>
      </c>
      <c r="B277" s="60">
        <f t="shared" si="24"/>
        <v>661463.76585639128</v>
      </c>
      <c r="C277" s="60">
        <f t="shared" si="23"/>
        <v>11063.76811594203</v>
      </c>
      <c r="D277" s="73">
        <f>B277*('Pro Forma'!$G$12/12)</f>
        <v>5787.8079512434233</v>
      </c>
      <c r="E277" s="60">
        <f t="shared" si="25"/>
        <v>5275.9601646986066</v>
      </c>
      <c r="F277" s="60">
        <f t="shared" si="26"/>
        <v>656187.80569169263</v>
      </c>
      <c r="G277" s="60">
        <f>SUM(E266:E277)</f>
        <v>60376.734756928621</v>
      </c>
    </row>
    <row r="278" spans="1:7">
      <c r="A278">
        <f t="shared" si="22"/>
        <v>277</v>
      </c>
      <c r="B278" s="33">
        <f t="shared" si="24"/>
        <v>656187.80569169263</v>
      </c>
      <c r="C278" s="33">
        <f t="shared" si="23"/>
        <v>11063.76811594203</v>
      </c>
      <c r="D278" s="72">
        <f>B278*('Pro Forma'!$G$12/12)</f>
        <v>5741.6432998023101</v>
      </c>
      <c r="E278" s="33">
        <f t="shared" si="25"/>
        <v>5322.1248161397198</v>
      </c>
      <c r="F278" s="33">
        <f t="shared" si="26"/>
        <v>650865.68087555293</v>
      </c>
    </row>
    <row r="279" spans="1:7">
      <c r="A279">
        <f t="shared" si="22"/>
        <v>278</v>
      </c>
      <c r="B279" s="33">
        <f t="shared" si="24"/>
        <v>650865.68087555293</v>
      </c>
      <c r="C279" s="33">
        <f t="shared" si="23"/>
        <v>11063.76811594203</v>
      </c>
      <c r="D279" s="72">
        <f>B279*('Pro Forma'!$G$12/12)</f>
        <v>5695.0747076610878</v>
      </c>
      <c r="E279" s="33">
        <f t="shared" si="25"/>
        <v>5368.6934082809421</v>
      </c>
      <c r="F279" s="33">
        <f t="shared" si="26"/>
        <v>645496.98746727197</v>
      </c>
    </row>
    <row r="280" spans="1:7">
      <c r="A280">
        <f t="shared" si="22"/>
        <v>279</v>
      </c>
      <c r="B280" s="33">
        <f t="shared" si="24"/>
        <v>645496.98746727197</v>
      </c>
      <c r="C280" s="33">
        <f t="shared" si="23"/>
        <v>11063.76811594203</v>
      </c>
      <c r="D280" s="72">
        <f>B280*('Pro Forma'!$G$12/12)</f>
        <v>5648.0986403386296</v>
      </c>
      <c r="E280" s="33">
        <f t="shared" si="25"/>
        <v>5415.6694756034003</v>
      </c>
      <c r="F280" s="33">
        <f t="shared" si="26"/>
        <v>640081.31799166859</v>
      </c>
    </row>
    <row r="281" spans="1:7">
      <c r="A281">
        <f t="shared" si="22"/>
        <v>280</v>
      </c>
      <c r="B281" s="33">
        <f t="shared" si="24"/>
        <v>640081.31799166859</v>
      </c>
      <c r="C281" s="33">
        <f t="shared" si="23"/>
        <v>11063.76811594203</v>
      </c>
      <c r="D281" s="72">
        <f>B281*('Pro Forma'!$G$12/12)</f>
        <v>5600.7115324270999</v>
      </c>
      <c r="E281" s="33">
        <f t="shared" si="25"/>
        <v>5463.05658351493</v>
      </c>
      <c r="F281" s="33">
        <f t="shared" si="26"/>
        <v>634618.26140815369</v>
      </c>
    </row>
    <row r="282" spans="1:7">
      <c r="A282">
        <f t="shared" si="22"/>
        <v>281</v>
      </c>
      <c r="B282" s="33">
        <f t="shared" si="24"/>
        <v>634618.26140815369</v>
      </c>
      <c r="C282" s="33">
        <f t="shared" si="23"/>
        <v>11063.76811594203</v>
      </c>
      <c r="D282" s="72">
        <f>B282*('Pro Forma'!$G$12/12)</f>
        <v>5552.9097873213441</v>
      </c>
      <c r="E282" s="33">
        <f t="shared" si="25"/>
        <v>5510.8583286206858</v>
      </c>
      <c r="F282" s="33">
        <f t="shared" si="26"/>
        <v>629107.40307953302</v>
      </c>
    </row>
    <row r="283" spans="1:7">
      <c r="A283">
        <f t="shared" si="22"/>
        <v>282</v>
      </c>
      <c r="B283" s="33">
        <f t="shared" si="24"/>
        <v>629107.40307953302</v>
      </c>
      <c r="C283" s="33">
        <f t="shared" si="23"/>
        <v>11063.76811594203</v>
      </c>
      <c r="D283" s="72">
        <f>B283*('Pro Forma'!$G$12/12)</f>
        <v>5504.6897769459138</v>
      </c>
      <c r="E283" s="33">
        <f t="shared" si="25"/>
        <v>5559.0783389961161</v>
      </c>
      <c r="F283" s="33">
        <f t="shared" si="26"/>
        <v>623548.32474053686</v>
      </c>
    </row>
    <row r="284" spans="1:7">
      <c r="A284">
        <f t="shared" si="22"/>
        <v>283</v>
      </c>
      <c r="B284" s="33">
        <f t="shared" si="24"/>
        <v>623548.32474053686</v>
      </c>
      <c r="C284" s="33">
        <f t="shared" si="23"/>
        <v>11063.76811594203</v>
      </c>
      <c r="D284" s="72">
        <f>B284*('Pro Forma'!$G$12/12)</f>
        <v>5456.0478414796971</v>
      </c>
      <c r="E284" s="33">
        <f t="shared" si="25"/>
        <v>5607.7202744623328</v>
      </c>
      <c r="F284" s="33">
        <f t="shared" si="26"/>
        <v>617940.6044660745</v>
      </c>
    </row>
    <row r="285" spans="1:7">
      <c r="A285">
        <f t="shared" si="22"/>
        <v>284</v>
      </c>
      <c r="B285" s="33">
        <f t="shared" si="24"/>
        <v>617940.6044660745</v>
      </c>
      <c r="C285" s="33">
        <f t="shared" si="23"/>
        <v>11063.76811594203</v>
      </c>
      <c r="D285" s="72">
        <f>B285*('Pro Forma'!$G$12/12)</f>
        <v>5406.9802890781511</v>
      </c>
      <c r="E285" s="33">
        <f t="shared" si="25"/>
        <v>5656.7878268638788</v>
      </c>
      <c r="F285" s="33">
        <f t="shared" si="26"/>
        <v>612283.81663921056</v>
      </c>
    </row>
    <row r="286" spans="1:7">
      <c r="A286">
        <f t="shared" si="22"/>
        <v>285</v>
      </c>
      <c r="B286" s="33">
        <f t="shared" si="24"/>
        <v>612283.81663921056</v>
      </c>
      <c r="C286" s="33">
        <f t="shared" si="23"/>
        <v>11063.76811594203</v>
      </c>
      <c r="D286" s="72">
        <f>B286*('Pro Forma'!$G$12/12)</f>
        <v>5357.4833955930917</v>
      </c>
      <c r="E286" s="33">
        <f t="shared" si="25"/>
        <v>5706.2847203489382</v>
      </c>
      <c r="F286" s="33">
        <f t="shared" si="26"/>
        <v>606577.53191886167</v>
      </c>
    </row>
    <row r="287" spans="1:7">
      <c r="A287">
        <f t="shared" si="22"/>
        <v>286</v>
      </c>
      <c r="B287" s="33">
        <f t="shared" si="24"/>
        <v>606577.53191886167</v>
      </c>
      <c r="C287" s="33">
        <f t="shared" si="23"/>
        <v>11063.76811594203</v>
      </c>
      <c r="D287" s="72">
        <f>B287*('Pro Forma'!$G$12/12)</f>
        <v>5307.553404290039</v>
      </c>
      <c r="E287" s="33">
        <f t="shared" si="25"/>
        <v>5756.2147116519909</v>
      </c>
      <c r="F287" s="33">
        <f t="shared" si="26"/>
        <v>600821.31720720965</v>
      </c>
    </row>
    <row r="288" spans="1:7">
      <c r="A288">
        <f t="shared" si="22"/>
        <v>287</v>
      </c>
      <c r="B288" s="33">
        <f t="shared" si="24"/>
        <v>600821.31720720965</v>
      </c>
      <c r="C288" s="33">
        <f t="shared" si="23"/>
        <v>11063.76811594203</v>
      </c>
      <c r="D288" s="72">
        <f>B288*('Pro Forma'!$G$12/12)</f>
        <v>5257.1865255630837</v>
      </c>
      <c r="E288" s="33">
        <f t="shared" si="25"/>
        <v>5806.5815903789462</v>
      </c>
      <c r="F288" s="33">
        <f t="shared" si="26"/>
        <v>595014.73561683076</v>
      </c>
    </row>
    <row r="289" spans="1:7">
      <c r="A289" s="59">
        <f t="shared" si="22"/>
        <v>288</v>
      </c>
      <c r="B289" s="60">
        <f t="shared" si="24"/>
        <v>595014.73561683076</v>
      </c>
      <c r="C289" s="60">
        <f t="shared" si="23"/>
        <v>11063.76811594203</v>
      </c>
      <c r="D289" s="73">
        <f>B289*('Pro Forma'!$G$12/12)</f>
        <v>5206.3789366472683</v>
      </c>
      <c r="E289" s="60">
        <f t="shared" si="25"/>
        <v>5857.3891792947616</v>
      </c>
      <c r="F289" s="60">
        <f t="shared" si="26"/>
        <v>589157.34643753595</v>
      </c>
      <c r="G289" s="60">
        <f>SUM(E278:E289)</f>
        <v>67030.459254156653</v>
      </c>
    </row>
    <row r="290" spans="1:7">
      <c r="A290">
        <f t="shared" si="22"/>
        <v>289</v>
      </c>
      <c r="B290" s="33">
        <f t="shared" si="24"/>
        <v>589157.34643753595</v>
      </c>
      <c r="C290" s="33">
        <f t="shared" si="23"/>
        <v>11063.76811594203</v>
      </c>
      <c r="D290" s="72">
        <f>B290*('Pro Forma'!$G$12/12)</f>
        <v>5155.1267813284394</v>
      </c>
      <c r="E290" s="33">
        <f t="shared" si="25"/>
        <v>5908.6413346135905</v>
      </c>
      <c r="F290" s="33">
        <f t="shared" si="26"/>
        <v>583248.70510292239</v>
      </c>
    </row>
    <row r="291" spans="1:7">
      <c r="A291">
        <f t="shared" si="22"/>
        <v>290</v>
      </c>
      <c r="B291" s="33">
        <f t="shared" si="24"/>
        <v>583248.70510292239</v>
      </c>
      <c r="C291" s="33">
        <f t="shared" si="23"/>
        <v>11063.76811594203</v>
      </c>
      <c r="D291" s="72">
        <f>B291*('Pro Forma'!$G$12/12)</f>
        <v>5103.42616965057</v>
      </c>
      <c r="E291" s="33">
        <f t="shared" si="25"/>
        <v>5960.3419462914599</v>
      </c>
      <c r="F291" s="33">
        <f t="shared" si="26"/>
        <v>577288.36315663089</v>
      </c>
    </row>
    <row r="292" spans="1:7">
      <c r="A292">
        <f t="shared" si="22"/>
        <v>291</v>
      </c>
      <c r="B292" s="33">
        <f t="shared" si="24"/>
        <v>577288.36315663089</v>
      </c>
      <c r="C292" s="33">
        <f t="shared" si="23"/>
        <v>11063.76811594203</v>
      </c>
      <c r="D292" s="72">
        <f>B292*('Pro Forma'!$G$12/12)</f>
        <v>5051.2731776205201</v>
      </c>
      <c r="E292" s="33">
        <f t="shared" si="25"/>
        <v>6012.4949383215098</v>
      </c>
      <c r="F292" s="33">
        <f t="shared" si="26"/>
        <v>571275.86821830936</v>
      </c>
    </row>
    <row r="293" spans="1:7">
      <c r="A293">
        <f t="shared" si="22"/>
        <v>292</v>
      </c>
      <c r="B293" s="33">
        <f t="shared" si="24"/>
        <v>571275.86821830936</v>
      </c>
      <c r="C293" s="33">
        <f t="shared" si="23"/>
        <v>11063.76811594203</v>
      </c>
      <c r="D293" s="72">
        <f>B293*('Pro Forma'!$G$12/12)</f>
        <v>4998.6638469102063</v>
      </c>
      <c r="E293" s="33">
        <f t="shared" si="25"/>
        <v>6065.1042690318236</v>
      </c>
      <c r="F293" s="33">
        <f t="shared" si="26"/>
        <v>565210.76394927758</v>
      </c>
    </row>
    <row r="294" spans="1:7">
      <c r="A294">
        <f t="shared" si="22"/>
        <v>293</v>
      </c>
      <c r="B294" s="33">
        <f t="shared" si="24"/>
        <v>565210.76394927758</v>
      </c>
      <c r="C294" s="33">
        <f t="shared" si="23"/>
        <v>11063.76811594203</v>
      </c>
      <c r="D294" s="72">
        <f>B294*('Pro Forma'!$G$12/12)</f>
        <v>4945.5941845561783</v>
      </c>
      <c r="E294" s="33">
        <f t="shared" si="25"/>
        <v>6118.1739313858516</v>
      </c>
      <c r="F294" s="33">
        <f t="shared" si="26"/>
        <v>559092.59001789172</v>
      </c>
    </row>
    <row r="295" spans="1:7">
      <c r="A295">
        <f t="shared" si="22"/>
        <v>294</v>
      </c>
      <c r="B295" s="33">
        <f t="shared" si="24"/>
        <v>559092.59001789172</v>
      </c>
      <c r="C295" s="33">
        <f t="shared" si="23"/>
        <v>11063.76811594203</v>
      </c>
      <c r="D295" s="72">
        <f>B295*('Pro Forma'!$G$12/12)</f>
        <v>4892.0601626565522</v>
      </c>
      <c r="E295" s="33">
        <f t="shared" si="25"/>
        <v>6171.7079532854777</v>
      </c>
      <c r="F295" s="33">
        <f t="shared" si="26"/>
        <v>552920.8820646063</v>
      </c>
    </row>
    <row r="296" spans="1:7">
      <c r="A296">
        <f t="shared" si="22"/>
        <v>295</v>
      </c>
      <c r="B296" s="33">
        <f t="shared" si="24"/>
        <v>552920.8820646063</v>
      </c>
      <c r="C296" s="33">
        <f t="shared" si="23"/>
        <v>11063.76811594203</v>
      </c>
      <c r="D296" s="72">
        <f>B296*('Pro Forma'!$G$12/12)</f>
        <v>4838.0577180653045</v>
      </c>
      <c r="E296" s="33">
        <f t="shared" si="25"/>
        <v>6225.7103978767254</v>
      </c>
      <c r="F296" s="33">
        <f t="shared" si="26"/>
        <v>546695.17166672961</v>
      </c>
    </row>
    <row r="297" spans="1:7">
      <c r="A297">
        <f t="shared" si="22"/>
        <v>296</v>
      </c>
      <c r="B297" s="33">
        <f t="shared" si="24"/>
        <v>546695.17166672961</v>
      </c>
      <c r="C297" s="33">
        <f t="shared" si="23"/>
        <v>11063.76811594203</v>
      </c>
      <c r="D297" s="72">
        <f>B297*('Pro Forma'!$G$12/12)</f>
        <v>4783.5827520838839</v>
      </c>
      <c r="E297" s="33">
        <f t="shared" si="25"/>
        <v>6280.185363858146</v>
      </c>
      <c r="F297" s="33">
        <f t="shared" si="26"/>
        <v>540414.98630287149</v>
      </c>
    </row>
    <row r="298" spans="1:7">
      <c r="A298">
        <f t="shared" si="22"/>
        <v>297</v>
      </c>
      <c r="B298" s="33">
        <f t="shared" si="24"/>
        <v>540414.98630287149</v>
      </c>
      <c r="C298" s="33">
        <f t="shared" si="23"/>
        <v>11063.76811594203</v>
      </c>
      <c r="D298" s="72">
        <f>B298*('Pro Forma'!$G$12/12)</f>
        <v>4728.6311301501255</v>
      </c>
      <c r="E298" s="33">
        <f t="shared" si="25"/>
        <v>6335.1369857919044</v>
      </c>
      <c r="F298" s="33">
        <f t="shared" si="26"/>
        <v>534079.84931707964</v>
      </c>
    </row>
    <row r="299" spans="1:7">
      <c r="A299">
        <f t="shared" si="22"/>
        <v>298</v>
      </c>
      <c r="B299" s="33">
        <f t="shared" si="24"/>
        <v>534079.84931707964</v>
      </c>
      <c r="C299" s="33">
        <f t="shared" si="23"/>
        <v>11063.76811594203</v>
      </c>
      <c r="D299" s="72">
        <f>B299*('Pro Forma'!$G$12/12)</f>
        <v>4673.1986815244463</v>
      </c>
      <c r="E299" s="33">
        <f t="shared" si="25"/>
        <v>6390.5694344175836</v>
      </c>
      <c r="F299" s="33">
        <f t="shared" si="26"/>
        <v>527689.27988266211</v>
      </c>
    </row>
    <row r="300" spans="1:7">
      <c r="A300">
        <f t="shared" si="22"/>
        <v>299</v>
      </c>
      <c r="B300" s="33">
        <f t="shared" si="24"/>
        <v>527689.27988266211</v>
      </c>
      <c r="C300" s="33">
        <f t="shared" si="23"/>
        <v>11063.76811594203</v>
      </c>
      <c r="D300" s="72">
        <f>B300*('Pro Forma'!$G$12/12)</f>
        <v>4617.2811989732927</v>
      </c>
      <c r="E300" s="33">
        <f t="shared" si="25"/>
        <v>6446.4869169687372</v>
      </c>
      <c r="F300" s="33">
        <f t="shared" si="26"/>
        <v>521242.7929656934</v>
      </c>
    </row>
    <row r="301" spans="1:7">
      <c r="A301" s="59">
        <f t="shared" si="22"/>
        <v>300</v>
      </c>
      <c r="B301" s="60">
        <f t="shared" si="24"/>
        <v>521242.7929656934</v>
      </c>
      <c r="C301" s="60">
        <f t="shared" si="23"/>
        <v>11063.76811594203</v>
      </c>
      <c r="D301" s="73">
        <f>B301*('Pro Forma'!$G$12/12)</f>
        <v>4560.8744384498168</v>
      </c>
      <c r="E301" s="60">
        <f t="shared" si="25"/>
        <v>6502.8936774922131</v>
      </c>
      <c r="F301" s="60">
        <f t="shared" si="26"/>
        <v>514739.89928820118</v>
      </c>
      <c r="G301" s="60">
        <f>SUM(E290:E301)</f>
        <v>74417.447149335028</v>
      </c>
    </row>
    <row r="302" spans="1:7">
      <c r="A302">
        <f t="shared" si="22"/>
        <v>301</v>
      </c>
      <c r="B302" s="33">
        <f t="shared" si="24"/>
        <v>514739.89928820118</v>
      </c>
      <c r="C302" s="33">
        <f t="shared" si="23"/>
        <v>11063.76811594203</v>
      </c>
      <c r="D302" s="72">
        <f>B302*('Pro Forma'!$G$12/12)</f>
        <v>4503.97411877176</v>
      </c>
      <c r="E302" s="33">
        <f t="shared" si="25"/>
        <v>6559.7939971702699</v>
      </c>
      <c r="F302" s="33">
        <f t="shared" si="26"/>
        <v>508180.10529103089</v>
      </c>
    </row>
    <row r="303" spans="1:7">
      <c r="A303">
        <f t="shared" si="22"/>
        <v>302</v>
      </c>
      <c r="B303" s="33">
        <f t="shared" si="24"/>
        <v>508180.10529103089</v>
      </c>
      <c r="C303" s="33">
        <f t="shared" si="23"/>
        <v>11063.76811594203</v>
      </c>
      <c r="D303" s="72">
        <f>B303*('Pro Forma'!$G$12/12)</f>
        <v>4446.5759212965195</v>
      </c>
      <c r="E303" s="33">
        <f t="shared" si="25"/>
        <v>6617.1921946455104</v>
      </c>
      <c r="F303" s="33">
        <f t="shared" si="26"/>
        <v>501562.91309638537</v>
      </c>
    </row>
    <row r="304" spans="1:7">
      <c r="A304">
        <f t="shared" si="22"/>
        <v>303</v>
      </c>
      <c r="B304" s="33">
        <f t="shared" si="24"/>
        <v>501562.91309638537</v>
      </c>
      <c r="C304" s="33">
        <f t="shared" si="23"/>
        <v>11063.76811594203</v>
      </c>
      <c r="D304" s="72">
        <f>B304*('Pro Forma'!$G$12/12)</f>
        <v>4388.6754895933718</v>
      </c>
      <c r="E304" s="33">
        <f t="shared" si="25"/>
        <v>6675.0926263486581</v>
      </c>
      <c r="F304" s="33">
        <f t="shared" si="26"/>
        <v>494887.82047003671</v>
      </c>
    </row>
    <row r="305" spans="1:7">
      <c r="A305">
        <f t="shared" si="22"/>
        <v>304</v>
      </c>
      <c r="B305" s="33">
        <f t="shared" si="24"/>
        <v>494887.82047003671</v>
      </c>
      <c r="C305" s="33">
        <f t="shared" si="23"/>
        <v>11063.76811594203</v>
      </c>
      <c r="D305" s="72">
        <f>B305*('Pro Forma'!$G$12/12)</f>
        <v>4330.2684291128207</v>
      </c>
      <c r="E305" s="33">
        <f t="shared" si="25"/>
        <v>6733.4996868292092</v>
      </c>
      <c r="F305" s="33">
        <f t="shared" si="26"/>
        <v>488154.32078320748</v>
      </c>
    </row>
    <row r="306" spans="1:7">
      <c r="A306">
        <f t="shared" si="22"/>
        <v>305</v>
      </c>
      <c r="B306" s="33">
        <f t="shared" si="24"/>
        <v>488154.32078320748</v>
      </c>
      <c r="C306" s="33">
        <f t="shared" si="23"/>
        <v>11063.76811594203</v>
      </c>
      <c r="D306" s="72">
        <f>B306*('Pro Forma'!$G$12/12)</f>
        <v>4271.3503068530654</v>
      </c>
      <c r="E306" s="33">
        <f t="shared" si="25"/>
        <v>6792.4178090889645</v>
      </c>
      <c r="F306" s="33">
        <f t="shared" si="26"/>
        <v>481361.90297411854</v>
      </c>
    </row>
    <row r="307" spans="1:7">
      <c r="A307">
        <f t="shared" si="22"/>
        <v>306</v>
      </c>
      <c r="B307" s="33">
        <f t="shared" si="24"/>
        <v>481361.90297411854</v>
      </c>
      <c r="C307" s="33">
        <f t="shared" si="23"/>
        <v>11063.76811594203</v>
      </c>
      <c r="D307" s="72">
        <f>B307*('Pro Forma'!$G$12/12)</f>
        <v>4211.9166510235364</v>
      </c>
      <c r="E307" s="33">
        <f t="shared" si="25"/>
        <v>6851.8514649184935</v>
      </c>
      <c r="F307" s="33">
        <f t="shared" si="26"/>
        <v>474510.05150920007</v>
      </c>
    </row>
    <row r="308" spans="1:7">
      <c r="A308">
        <f t="shared" si="22"/>
        <v>307</v>
      </c>
      <c r="B308" s="33">
        <f t="shared" si="24"/>
        <v>474510.05150920007</v>
      </c>
      <c r="C308" s="33">
        <f t="shared" si="23"/>
        <v>11063.76811594203</v>
      </c>
      <c r="D308" s="72">
        <f>B308*('Pro Forma'!$G$12/12)</f>
        <v>4151.9629507055006</v>
      </c>
      <c r="E308" s="33">
        <f t="shared" si="25"/>
        <v>6911.8051652365293</v>
      </c>
      <c r="F308" s="33">
        <f t="shared" si="26"/>
        <v>467598.24634396355</v>
      </c>
    </row>
    <row r="309" spans="1:7">
      <c r="A309">
        <f t="shared" si="22"/>
        <v>308</v>
      </c>
      <c r="B309" s="33">
        <f t="shared" si="24"/>
        <v>467598.24634396355</v>
      </c>
      <c r="C309" s="33">
        <f t="shared" si="23"/>
        <v>11063.76811594203</v>
      </c>
      <c r="D309" s="72">
        <f>B309*('Pro Forma'!$G$12/12)</f>
        <v>4091.4846555096806</v>
      </c>
      <c r="E309" s="33">
        <f t="shared" si="25"/>
        <v>6972.2834604323489</v>
      </c>
      <c r="F309" s="33">
        <f t="shared" si="26"/>
        <v>460625.96288353117</v>
      </c>
    </row>
    <row r="310" spans="1:7">
      <c r="A310">
        <f t="shared" si="22"/>
        <v>309</v>
      </c>
      <c r="B310" s="33">
        <f t="shared" si="24"/>
        <v>460625.96288353117</v>
      </c>
      <c r="C310" s="33">
        <f t="shared" si="23"/>
        <v>11063.76811594203</v>
      </c>
      <c r="D310" s="72">
        <f>B310*('Pro Forma'!$G$12/12)</f>
        <v>4030.4771752308975</v>
      </c>
      <c r="E310" s="33">
        <f t="shared" si="25"/>
        <v>7033.2909407111329</v>
      </c>
      <c r="F310" s="33">
        <f t="shared" si="26"/>
        <v>453592.67194282002</v>
      </c>
    </row>
    <row r="311" spans="1:7">
      <c r="A311">
        <f t="shared" si="22"/>
        <v>310</v>
      </c>
      <c r="B311" s="33">
        <f t="shared" si="24"/>
        <v>453592.67194282002</v>
      </c>
      <c r="C311" s="33">
        <f t="shared" si="23"/>
        <v>11063.76811594203</v>
      </c>
      <c r="D311" s="72">
        <f>B311*('Pro Forma'!$G$12/12)</f>
        <v>3968.9358794996747</v>
      </c>
      <c r="E311" s="33">
        <f t="shared" si="25"/>
        <v>7094.8322364423548</v>
      </c>
      <c r="F311" s="33">
        <f t="shared" si="26"/>
        <v>446497.83970637765</v>
      </c>
    </row>
    <row r="312" spans="1:7">
      <c r="A312">
        <f t="shared" si="22"/>
        <v>311</v>
      </c>
      <c r="B312" s="33">
        <f t="shared" si="24"/>
        <v>446497.83970637765</v>
      </c>
      <c r="C312" s="33">
        <f t="shared" si="23"/>
        <v>11063.76811594203</v>
      </c>
      <c r="D312" s="72">
        <f>B312*('Pro Forma'!$G$12/12)</f>
        <v>3906.8560974308039</v>
      </c>
      <c r="E312" s="33">
        <f t="shared" si="25"/>
        <v>7156.9120185112261</v>
      </c>
      <c r="F312" s="33">
        <f t="shared" si="26"/>
        <v>439340.92768786644</v>
      </c>
    </row>
    <row r="313" spans="1:7">
      <c r="A313" s="59">
        <f t="shared" si="22"/>
        <v>312</v>
      </c>
      <c r="B313" s="60">
        <f t="shared" si="24"/>
        <v>439340.92768786644</v>
      </c>
      <c r="C313" s="60">
        <f t="shared" si="23"/>
        <v>11063.76811594203</v>
      </c>
      <c r="D313" s="73">
        <f>B313*('Pro Forma'!$G$12/12)</f>
        <v>3844.2331172688309</v>
      </c>
      <c r="E313" s="60">
        <f t="shared" si="25"/>
        <v>7219.534998673199</v>
      </c>
      <c r="F313" s="60">
        <f t="shared" si="26"/>
        <v>432121.39268919325</v>
      </c>
      <c r="G313" s="60">
        <f>SUM(E302:E313)</f>
        <v>82618.506599007902</v>
      </c>
    </row>
    <row r="314" spans="1:7">
      <c r="A314">
        <f t="shared" si="22"/>
        <v>313</v>
      </c>
      <c r="B314" s="33">
        <f t="shared" si="24"/>
        <v>432121.39268919325</v>
      </c>
      <c r="C314" s="33">
        <f t="shared" si="23"/>
        <v>11063.76811594203</v>
      </c>
      <c r="D314" s="72">
        <f>B314*('Pro Forma'!$G$12/12)</f>
        <v>3781.0621860304404</v>
      </c>
      <c r="E314" s="33">
        <f t="shared" si="25"/>
        <v>7282.7059299115899</v>
      </c>
      <c r="F314" s="33">
        <f t="shared" si="26"/>
        <v>424838.68675928167</v>
      </c>
    </row>
    <row r="315" spans="1:7">
      <c r="A315">
        <f t="shared" si="22"/>
        <v>314</v>
      </c>
      <c r="B315" s="33">
        <f t="shared" si="24"/>
        <v>424838.68675928167</v>
      </c>
      <c r="C315" s="33">
        <f t="shared" si="23"/>
        <v>11063.76811594203</v>
      </c>
      <c r="D315" s="72">
        <f>B315*('Pro Forma'!$G$12/12)</f>
        <v>3717.3385091437144</v>
      </c>
      <c r="E315" s="33">
        <f t="shared" si="25"/>
        <v>7346.4296067983159</v>
      </c>
      <c r="F315" s="33">
        <f t="shared" si="26"/>
        <v>417492.25715248333</v>
      </c>
    </row>
    <row r="316" spans="1:7">
      <c r="A316">
        <f t="shared" si="22"/>
        <v>315</v>
      </c>
      <c r="B316" s="33">
        <f t="shared" si="24"/>
        <v>417492.25715248333</v>
      </c>
      <c r="C316" s="33">
        <f t="shared" si="23"/>
        <v>11063.76811594203</v>
      </c>
      <c r="D316" s="72">
        <f>B316*('Pro Forma'!$G$12/12)</f>
        <v>3653.0572500842286</v>
      </c>
      <c r="E316" s="33">
        <f t="shared" si="25"/>
        <v>7410.7108658578018</v>
      </c>
      <c r="F316" s="33">
        <f t="shared" si="26"/>
        <v>410081.54628662555</v>
      </c>
    </row>
    <row r="317" spans="1:7">
      <c r="A317">
        <f t="shared" si="22"/>
        <v>316</v>
      </c>
      <c r="B317" s="33">
        <f t="shared" si="24"/>
        <v>410081.54628662555</v>
      </c>
      <c r="C317" s="33">
        <f t="shared" si="23"/>
        <v>11063.76811594203</v>
      </c>
      <c r="D317" s="72">
        <f>B317*('Pro Forma'!$G$12/12)</f>
        <v>3588.2135300079731</v>
      </c>
      <c r="E317" s="33">
        <f t="shared" si="25"/>
        <v>7475.5545859340564</v>
      </c>
      <c r="F317" s="33">
        <f t="shared" si="26"/>
        <v>402605.99170069152</v>
      </c>
    </row>
    <row r="318" spans="1:7">
      <c r="A318">
        <f t="shared" si="22"/>
        <v>317</v>
      </c>
      <c r="B318" s="33">
        <f t="shared" si="24"/>
        <v>402605.99170069152</v>
      </c>
      <c r="C318" s="33">
        <f t="shared" si="23"/>
        <v>11063.76811594203</v>
      </c>
      <c r="D318" s="72">
        <f>B318*('Pro Forma'!$G$12/12)</f>
        <v>3522.8024273810506</v>
      </c>
      <c r="E318" s="33">
        <f t="shared" si="25"/>
        <v>7540.9656885609793</v>
      </c>
      <c r="F318" s="33">
        <f t="shared" si="26"/>
        <v>395065.02601213055</v>
      </c>
    </row>
    <row r="319" spans="1:7">
      <c r="A319">
        <f t="shared" si="22"/>
        <v>318</v>
      </c>
      <c r="B319" s="33">
        <f t="shared" si="24"/>
        <v>395065.02601213055</v>
      </c>
      <c r="C319" s="33">
        <f t="shared" si="23"/>
        <v>11063.76811594203</v>
      </c>
      <c r="D319" s="72">
        <f>B319*('Pro Forma'!$G$12/12)</f>
        <v>3456.8189776061417</v>
      </c>
      <c r="E319" s="33">
        <f t="shared" si="25"/>
        <v>7606.9491383358882</v>
      </c>
      <c r="F319" s="33">
        <f t="shared" si="26"/>
        <v>387458.07687379466</v>
      </c>
    </row>
    <row r="320" spans="1:7">
      <c r="A320">
        <f t="shared" si="22"/>
        <v>319</v>
      </c>
      <c r="B320" s="33">
        <f t="shared" si="24"/>
        <v>387458.07687379466</v>
      </c>
      <c r="C320" s="33">
        <f t="shared" si="23"/>
        <v>11063.76811594203</v>
      </c>
      <c r="D320" s="72">
        <f>B320*('Pro Forma'!$G$12/12)</f>
        <v>3390.2581726457029</v>
      </c>
      <c r="E320" s="33">
        <f t="shared" si="25"/>
        <v>7673.509943296327</v>
      </c>
      <c r="F320" s="33">
        <f t="shared" si="26"/>
        <v>379784.56693049835</v>
      </c>
    </row>
    <row r="321" spans="1:7">
      <c r="A321">
        <f t="shared" si="22"/>
        <v>320</v>
      </c>
      <c r="B321" s="33">
        <f t="shared" si="24"/>
        <v>379784.56693049835</v>
      </c>
      <c r="C321" s="33">
        <f t="shared" si="23"/>
        <v>11063.76811594203</v>
      </c>
      <c r="D321" s="72">
        <f>B321*('Pro Forma'!$G$12/12)</f>
        <v>3323.1149606418603</v>
      </c>
      <c r="E321" s="33">
        <f t="shared" si="25"/>
        <v>7740.6531553001696</v>
      </c>
      <c r="F321" s="33">
        <f t="shared" si="26"/>
        <v>372043.91377519816</v>
      </c>
    </row>
    <row r="322" spans="1:7">
      <c r="A322">
        <f t="shared" si="22"/>
        <v>321</v>
      </c>
      <c r="B322" s="33">
        <f t="shared" si="24"/>
        <v>372043.91377519816</v>
      </c>
      <c r="C322" s="33">
        <f t="shared" si="23"/>
        <v>11063.76811594203</v>
      </c>
      <c r="D322" s="72">
        <f>B322*('Pro Forma'!$G$12/12)</f>
        <v>3255.3842455329836</v>
      </c>
      <c r="E322" s="33">
        <f t="shared" si="25"/>
        <v>7808.3838704090467</v>
      </c>
      <c r="F322" s="33">
        <f t="shared" si="26"/>
        <v>364235.52990478912</v>
      </c>
    </row>
    <row r="323" spans="1:7">
      <c r="A323">
        <f t="shared" si="22"/>
        <v>322</v>
      </c>
      <c r="B323" s="33">
        <f t="shared" si="24"/>
        <v>364235.52990478912</v>
      </c>
      <c r="C323" s="33">
        <f t="shared" si="23"/>
        <v>11063.76811594203</v>
      </c>
      <c r="D323" s="72">
        <f>B323*('Pro Forma'!$G$12/12)</f>
        <v>3187.0608866669045</v>
      </c>
      <c r="E323" s="33">
        <f t="shared" si="25"/>
        <v>7876.7072292751254</v>
      </c>
      <c r="F323" s="33">
        <f t="shared" si="26"/>
        <v>356358.82267551398</v>
      </c>
    </row>
    <row r="324" spans="1:7">
      <c r="A324">
        <f t="shared" ref="A324:A361" si="27">A323+1</f>
        <v>323</v>
      </c>
      <c r="B324" s="33">
        <f t="shared" si="24"/>
        <v>356358.82267551398</v>
      </c>
      <c r="C324" s="33">
        <f t="shared" ref="C324:C361" si="28">C323</f>
        <v>11063.76811594203</v>
      </c>
      <c r="D324" s="72">
        <f>B324*('Pro Forma'!$G$12/12)</f>
        <v>3118.1396984107469</v>
      </c>
      <c r="E324" s="33">
        <f t="shared" si="25"/>
        <v>7945.628417531283</v>
      </c>
      <c r="F324" s="33">
        <f t="shared" si="26"/>
        <v>348413.19425798272</v>
      </c>
    </row>
    <row r="325" spans="1:7">
      <c r="A325" s="59">
        <f t="shared" si="27"/>
        <v>324</v>
      </c>
      <c r="B325" s="60">
        <f t="shared" ref="B325:B361" si="29">F324</f>
        <v>348413.19425798272</v>
      </c>
      <c r="C325" s="60">
        <f t="shared" si="28"/>
        <v>11063.76811594203</v>
      </c>
      <c r="D325" s="73">
        <f>B325*('Pro Forma'!$G$12/12)</f>
        <v>3048.6154497573484</v>
      </c>
      <c r="E325" s="60">
        <f t="shared" ref="E325:E361" si="30">C325-D325</f>
        <v>8015.1526661846819</v>
      </c>
      <c r="F325" s="60">
        <f t="shared" ref="F325:F361" si="31">B325-E325</f>
        <v>340398.04159179801</v>
      </c>
      <c r="G325" s="60">
        <f>SUM(E314:E325)</f>
        <v>91723.35109739528</v>
      </c>
    </row>
    <row r="326" spans="1:7">
      <c r="A326">
        <f t="shared" si="27"/>
        <v>325</v>
      </c>
      <c r="B326" s="33">
        <f t="shared" si="29"/>
        <v>340398.04159179801</v>
      </c>
      <c r="C326" s="33">
        <f t="shared" si="28"/>
        <v>11063.76811594203</v>
      </c>
      <c r="D326" s="72">
        <f>B326*('Pro Forma'!$G$12/12)</f>
        <v>2978.4828639282323</v>
      </c>
      <c r="E326" s="33">
        <f t="shared" si="30"/>
        <v>8085.2852520137976</v>
      </c>
      <c r="F326" s="33">
        <f t="shared" si="31"/>
        <v>332312.75633978419</v>
      </c>
    </row>
    <row r="327" spans="1:7">
      <c r="A327">
        <f t="shared" si="27"/>
        <v>326</v>
      </c>
      <c r="B327" s="33">
        <f t="shared" si="29"/>
        <v>332312.75633978419</v>
      </c>
      <c r="C327" s="33">
        <f t="shared" si="28"/>
        <v>11063.76811594203</v>
      </c>
      <c r="D327" s="72">
        <f>B327*('Pro Forma'!$G$12/12)</f>
        <v>2907.7366179731112</v>
      </c>
      <c r="E327" s="33">
        <f t="shared" si="30"/>
        <v>8156.0314979689192</v>
      </c>
      <c r="F327" s="33">
        <f t="shared" si="31"/>
        <v>324156.72484181524</v>
      </c>
    </row>
    <row r="328" spans="1:7">
      <c r="A328">
        <f t="shared" si="27"/>
        <v>327</v>
      </c>
      <c r="B328" s="33">
        <f t="shared" si="29"/>
        <v>324156.72484181524</v>
      </c>
      <c r="C328" s="33">
        <f t="shared" si="28"/>
        <v>11063.76811594203</v>
      </c>
      <c r="D328" s="72">
        <f>B328*('Pro Forma'!$G$12/12)</f>
        <v>2836.3713423658833</v>
      </c>
      <c r="E328" s="33">
        <f t="shared" si="30"/>
        <v>8227.3967735761471</v>
      </c>
      <c r="F328" s="33">
        <f t="shared" si="31"/>
        <v>315929.32806823909</v>
      </c>
    </row>
    <row r="329" spans="1:7">
      <c r="A329">
        <f t="shared" si="27"/>
        <v>328</v>
      </c>
      <c r="B329" s="33">
        <f t="shared" si="29"/>
        <v>315929.32806823909</v>
      </c>
      <c r="C329" s="33">
        <f t="shared" si="28"/>
        <v>11063.76811594203</v>
      </c>
      <c r="D329" s="72">
        <f>B329*('Pro Forma'!$G$12/12)</f>
        <v>2764.3816205970916</v>
      </c>
      <c r="E329" s="33">
        <f t="shared" si="30"/>
        <v>8299.3864953449374</v>
      </c>
      <c r="F329" s="33">
        <f t="shared" si="31"/>
        <v>307629.94157289417</v>
      </c>
    </row>
    <row r="330" spans="1:7">
      <c r="A330">
        <f t="shared" si="27"/>
        <v>329</v>
      </c>
      <c r="B330" s="33">
        <f t="shared" si="29"/>
        <v>307629.94157289417</v>
      </c>
      <c r="C330" s="33">
        <f t="shared" si="28"/>
        <v>11063.76811594203</v>
      </c>
      <c r="D330" s="72">
        <f>B330*('Pro Forma'!$G$12/12)</f>
        <v>2691.7619887628239</v>
      </c>
      <c r="E330" s="33">
        <f t="shared" si="30"/>
        <v>8372.0061271792056</v>
      </c>
      <c r="F330" s="33">
        <f t="shared" si="31"/>
        <v>299257.93544571497</v>
      </c>
    </row>
    <row r="331" spans="1:7">
      <c r="A331">
        <f t="shared" si="27"/>
        <v>330</v>
      </c>
      <c r="B331" s="33">
        <f t="shared" si="29"/>
        <v>299257.93544571497</v>
      </c>
      <c r="C331" s="33">
        <f t="shared" si="28"/>
        <v>11063.76811594203</v>
      </c>
      <c r="D331" s="72">
        <f>B331*('Pro Forma'!$G$12/12)</f>
        <v>2618.5069351500056</v>
      </c>
      <c r="E331" s="33">
        <f t="shared" si="30"/>
        <v>8445.2611807920239</v>
      </c>
      <c r="F331" s="33">
        <f t="shared" si="31"/>
        <v>290812.67426492297</v>
      </c>
    </row>
    <row r="332" spans="1:7">
      <c r="A332">
        <f t="shared" si="27"/>
        <v>331</v>
      </c>
      <c r="B332" s="33">
        <f t="shared" si="29"/>
        <v>290812.67426492297</v>
      </c>
      <c r="C332" s="33">
        <f t="shared" si="28"/>
        <v>11063.76811594203</v>
      </c>
      <c r="D332" s="72">
        <f>B332*('Pro Forma'!$G$12/12)</f>
        <v>2544.6108998180757</v>
      </c>
      <c r="E332" s="33">
        <f t="shared" si="30"/>
        <v>8519.1572161239546</v>
      </c>
      <c r="F332" s="33">
        <f t="shared" si="31"/>
        <v>282293.51704879903</v>
      </c>
    </row>
    <row r="333" spans="1:7">
      <c r="A333">
        <f t="shared" si="27"/>
        <v>332</v>
      </c>
      <c r="B333" s="33">
        <f t="shared" si="29"/>
        <v>282293.51704879903</v>
      </c>
      <c r="C333" s="33">
        <f t="shared" si="28"/>
        <v>11063.76811594203</v>
      </c>
      <c r="D333" s="72">
        <f>B333*('Pro Forma'!$G$12/12)</f>
        <v>2470.0682741769911</v>
      </c>
      <c r="E333" s="33">
        <f t="shared" si="30"/>
        <v>8593.6998417650393</v>
      </c>
      <c r="F333" s="33">
        <f t="shared" si="31"/>
        <v>273699.81720703398</v>
      </c>
    </row>
    <row r="334" spans="1:7">
      <c r="A334">
        <f t="shared" si="27"/>
        <v>333</v>
      </c>
      <c r="B334" s="33">
        <f t="shared" si="29"/>
        <v>273699.81720703398</v>
      </c>
      <c r="C334" s="33">
        <f t="shared" si="28"/>
        <v>11063.76811594203</v>
      </c>
      <c r="D334" s="72">
        <f>B334*('Pro Forma'!$G$12/12)</f>
        <v>2394.873400561547</v>
      </c>
      <c r="E334" s="33">
        <f t="shared" si="30"/>
        <v>8668.8947153804838</v>
      </c>
      <c r="F334" s="33">
        <f t="shared" si="31"/>
        <v>265030.92249165347</v>
      </c>
    </row>
    <row r="335" spans="1:7">
      <c r="A335">
        <f t="shared" si="27"/>
        <v>334</v>
      </c>
      <c r="B335" s="33">
        <f t="shared" si="29"/>
        <v>265030.92249165347</v>
      </c>
      <c r="C335" s="33">
        <f t="shared" si="28"/>
        <v>11063.76811594203</v>
      </c>
      <c r="D335" s="72">
        <f>B335*('Pro Forma'!$G$12/12)</f>
        <v>2319.0205718019674</v>
      </c>
      <c r="E335" s="33">
        <f t="shared" si="30"/>
        <v>8744.747544140062</v>
      </c>
      <c r="F335" s="33">
        <f t="shared" si="31"/>
        <v>256286.17494751341</v>
      </c>
    </row>
    <row r="336" spans="1:7">
      <c r="A336">
        <f t="shared" si="27"/>
        <v>335</v>
      </c>
      <c r="B336" s="33">
        <f t="shared" si="29"/>
        <v>256286.17494751341</v>
      </c>
      <c r="C336" s="33">
        <f t="shared" si="28"/>
        <v>11063.76811594203</v>
      </c>
      <c r="D336" s="72">
        <f>B336*('Pro Forma'!$G$12/12)</f>
        <v>2242.504030790742</v>
      </c>
      <c r="E336" s="33">
        <f t="shared" si="30"/>
        <v>8821.2640851512879</v>
      </c>
      <c r="F336" s="33">
        <f t="shared" si="31"/>
        <v>247464.91086236213</v>
      </c>
    </row>
    <row r="337" spans="1:7">
      <c r="A337" s="59">
        <f t="shared" si="27"/>
        <v>336</v>
      </c>
      <c r="B337" s="60">
        <f t="shared" si="29"/>
        <v>247464.91086236213</v>
      </c>
      <c r="C337" s="60">
        <f t="shared" si="28"/>
        <v>11063.76811594203</v>
      </c>
      <c r="D337" s="73">
        <f>B337*('Pro Forma'!$G$12/12)</f>
        <v>2165.3179700456685</v>
      </c>
      <c r="E337" s="60">
        <f t="shared" si="30"/>
        <v>8898.4501458963605</v>
      </c>
      <c r="F337" s="60">
        <f t="shared" si="31"/>
        <v>238566.46071646578</v>
      </c>
      <c r="G337" s="60">
        <f>SUM(E326:E337)</f>
        <v>101831.58087533222</v>
      </c>
    </row>
    <row r="338" spans="1:7">
      <c r="A338">
        <f t="shared" si="27"/>
        <v>337</v>
      </c>
      <c r="B338" s="33">
        <f t="shared" si="29"/>
        <v>238566.46071646578</v>
      </c>
      <c r="C338" s="33">
        <f t="shared" si="28"/>
        <v>11063.76811594203</v>
      </c>
      <c r="D338" s="72">
        <f>B338*('Pro Forma'!$G$12/12)</f>
        <v>2087.4565312690752</v>
      </c>
      <c r="E338" s="33">
        <f t="shared" si="30"/>
        <v>8976.3115846729543</v>
      </c>
      <c r="F338" s="33">
        <f t="shared" si="31"/>
        <v>229590.14913179283</v>
      </c>
    </row>
    <row r="339" spans="1:7">
      <c r="A339">
        <f t="shared" si="27"/>
        <v>338</v>
      </c>
      <c r="B339" s="33">
        <f t="shared" si="29"/>
        <v>229590.14913179283</v>
      </c>
      <c r="C339" s="33">
        <f t="shared" si="28"/>
        <v>11063.76811594203</v>
      </c>
      <c r="D339" s="72">
        <f>B339*('Pro Forma'!$G$12/12)</f>
        <v>2008.9138049031872</v>
      </c>
      <c r="E339" s="33">
        <f t="shared" si="30"/>
        <v>9054.8543110388418</v>
      </c>
      <c r="F339" s="33">
        <f t="shared" si="31"/>
        <v>220535.29482075397</v>
      </c>
    </row>
    <row r="340" spans="1:7">
      <c r="A340">
        <f t="shared" si="27"/>
        <v>339</v>
      </c>
      <c r="B340" s="33">
        <f t="shared" si="29"/>
        <v>220535.29482075397</v>
      </c>
      <c r="C340" s="33">
        <f t="shared" si="28"/>
        <v>11063.76811594203</v>
      </c>
      <c r="D340" s="72">
        <f>B340*('Pro Forma'!$G$12/12)</f>
        <v>1929.683829681597</v>
      </c>
      <c r="E340" s="33">
        <f t="shared" si="30"/>
        <v>9134.0842862604331</v>
      </c>
      <c r="F340" s="33">
        <f t="shared" si="31"/>
        <v>211401.21053449356</v>
      </c>
    </row>
    <row r="341" spans="1:7">
      <c r="A341">
        <f t="shared" si="27"/>
        <v>340</v>
      </c>
      <c r="B341" s="33">
        <f t="shared" si="29"/>
        <v>211401.21053449356</v>
      </c>
      <c r="C341" s="33">
        <f t="shared" si="28"/>
        <v>11063.76811594203</v>
      </c>
      <c r="D341" s="72">
        <f>B341*('Pro Forma'!$G$12/12)</f>
        <v>1849.7605921768184</v>
      </c>
      <c r="E341" s="33">
        <f t="shared" si="30"/>
        <v>9214.0075237652109</v>
      </c>
      <c r="F341" s="33">
        <f t="shared" si="31"/>
        <v>202187.20301072835</v>
      </c>
    </row>
    <row r="342" spans="1:7">
      <c r="A342">
        <f t="shared" si="27"/>
        <v>341</v>
      </c>
      <c r="B342" s="33">
        <f t="shared" si="29"/>
        <v>202187.20301072835</v>
      </c>
      <c r="C342" s="33">
        <f t="shared" si="28"/>
        <v>11063.76811594203</v>
      </c>
      <c r="D342" s="72">
        <f>B342*('Pro Forma'!$G$12/12)</f>
        <v>1769.138026343873</v>
      </c>
      <c r="E342" s="33">
        <f t="shared" si="30"/>
        <v>9294.6300895981567</v>
      </c>
      <c r="F342" s="33">
        <f t="shared" si="31"/>
        <v>192892.5729211302</v>
      </c>
    </row>
    <row r="343" spans="1:7">
      <c r="A343">
        <f t="shared" si="27"/>
        <v>342</v>
      </c>
      <c r="B343" s="33">
        <f t="shared" si="29"/>
        <v>192892.5729211302</v>
      </c>
      <c r="C343" s="33">
        <f t="shared" si="28"/>
        <v>11063.76811594203</v>
      </c>
      <c r="D343" s="72">
        <f>B343*('Pro Forma'!$G$12/12)</f>
        <v>1687.8100130598891</v>
      </c>
      <c r="E343" s="33">
        <f t="shared" si="30"/>
        <v>9375.9581028821412</v>
      </c>
      <c r="F343" s="33">
        <f t="shared" si="31"/>
        <v>183516.61481824805</v>
      </c>
    </row>
    <row r="344" spans="1:7">
      <c r="A344">
        <f t="shared" si="27"/>
        <v>343</v>
      </c>
      <c r="B344" s="33">
        <f t="shared" si="29"/>
        <v>183516.61481824805</v>
      </c>
      <c r="C344" s="33">
        <f t="shared" si="28"/>
        <v>11063.76811594203</v>
      </c>
      <c r="D344" s="72">
        <f>B344*('Pro Forma'!$G$12/12)</f>
        <v>1605.7703796596702</v>
      </c>
      <c r="E344" s="33">
        <f t="shared" si="30"/>
        <v>9457.9977362823593</v>
      </c>
      <c r="F344" s="33">
        <f t="shared" si="31"/>
        <v>174058.6170819657</v>
      </c>
    </row>
    <row r="345" spans="1:7">
      <c r="A345">
        <f t="shared" si="27"/>
        <v>344</v>
      </c>
      <c r="B345" s="33">
        <f t="shared" si="29"/>
        <v>174058.6170819657</v>
      </c>
      <c r="C345" s="33">
        <f t="shared" si="28"/>
        <v>11063.76811594203</v>
      </c>
      <c r="D345" s="72">
        <f>B345*('Pro Forma'!$G$12/12)</f>
        <v>1523.0128994671998</v>
      </c>
      <c r="E345" s="33">
        <f t="shared" si="30"/>
        <v>9540.7552164748304</v>
      </c>
      <c r="F345" s="33">
        <f t="shared" si="31"/>
        <v>164517.86186549088</v>
      </c>
    </row>
    <row r="346" spans="1:7">
      <c r="A346">
        <f t="shared" si="27"/>
        <v>345</v>
      </c>
      <c r="B346" s="33">
        <f t="shared" si="29"/>
        <v>164517.86186549088</v>
      </c>
      <c r="C346" s="33">
        <f t="shared" si="28"/>
        <v>11063.76811594203</v>
      </c>
      <c r="D346" s="72">
        <f>B346*('Pro Forma'!$G$12/12)</f>
        <v>1439.531291323045</v>
      </c>
      <c r="E346" s="33">
        <f t="shared" si="30"/>
        <v>9624.2368246189853</v>
      </c>
      <c r="F346" s="33">
        <f t="shared" si="31"/>
        <v>154893.62504087191</v>
      </c>
    </row>
    <row r="347" spans="1:7">
      <c r="A347">
        <f t="shared" si="27"/>
        <v>346</v>
      </c>
      <c r="B347" s="33">
        <f t="shared" si="29"/>
        <v>154893.62504087191</v>
      </c>
      <c r="C347" s="33">
        <f t="shared" si="28"/>
        <v>11063.76811594203</v>
      </c>
      <c r="D347" s="72">
        <f>B347*('Pro Forma'!$G$12/12)</f>
        <v>1355.3192191076291</v>
      </c>
      <c r="E347" s="33">
        <f t="shared" si="30"/>
        <v>9708.4488968344012</v>
      </c>
      <c r="F347" s="33">
        <f t="shared" si="31"/>
        <v>145185.17614403751</v>
      </c>
    </row>
    <row r="348" spans="1:7">
      <c r="A348">
        <f t="shared" si="27"/>
        <v>347</v>
      </c>
      <c r="B348" s="33">
        <f t="shared" si="29"/>
        <v>145185.17614403751</v>
      </c>
      <c r="C348" s="33">
        <f t="shared" si="28"/>
        <v>11063.76811594203</v>
      </c>
      <c r="D348" s="72">
        <f>B348*('Pro Forma'!$G$12/12)</f>
        <v>1270.370291260328</v>
      </c>
      <c r="E348" s="33">
        <f t="shared" si="30"/>
        <v>9793.3978246817023</v>
      </c>
      <c r="F348" s="33">
        <f t="shared" si="31"/>
        <v>135391.7783193558</v>
      </c>
    </row>
    <row r="349" spans="1:7">
      <c r="A349" s="59">
        <f t="shared" si="27"/>
        <v>348</v>
      </c>
      <c r="B349" s="60">
        <f t="shared" si="29"/>
        <v>135391.7783193558</v>
      </c>
      <c r="C349" s="60">
        <f t="shared" si="28"/>
        <v>11063.76811594203</v>
      </c>
      <c r="D349" s="73">
        <f>B349*('Pro Forma'!$G$12/12)</f>
        <v>1184.6780602943631</v>
      </c>
      <c r="E349" s="60">
        <f t="shared" si="30"/>
        <v>9879.0900556476663</v>
      </c>
      <c r="F349" s="60">
        <f t="shared" si="31"/>
        <v>125512.68826370813</v>
      </c>
      <c r="G349" s="60">
        <f>SUM(E338:E349)</f>
        <v>113053.77245275769</v>
      </c>
    </row>
    <row r="350" spans="1:7">
      <c r="A350">
        <f t="shared" si="27"/>
        <v>349</v>
      </c>
      <c r="B350" s="33">
        <f t="shared" si="29"/>
        <v>125512.68826370813</v>
      </c>
      <c r="C350" s="33">
        <f t="shared" si="28"/>
        <v>11063.76811594203</v>
      </c>
      <c r="D350" s="72">
        <f>B350*('Pro Forma'!$G$12/12)</f>
        <v>1098.2360223074461</v>
      </c>
      <c r="E350" s="33">
        <f t="shared" si="30"/>
        <v>9965.5320936345834</v>
      </c>
      <c r="F350" s="33">
        <f t="shared" si="31"/>
        <v>115547.15617007355</v>
      </c>
    </row>
    <row r="351" spans="1:7">
      <c r="A351">
        <f t="shared" si="27"/>
        <v>350</v>
      </c>
      <c r="B351" s="33">
        <f t="shared" si="29"/>
        <v>115547.15617007355</v>
      </c>
      <c r="C351" s="33">
        <f t="shared" si="28"/>
        <v>11063.76811594203</v>
      </c>
      <c r="D351" s="72">
        <f>B351*('Pro Forma'!$G$12/12)</f>
        <v>1011.0376164881434</v>
      </c>
      <c r="E351" s="33">
        <f t="shared" si="30"/>
        <v>10052.730499453886</v>
      </c>
      <c r="F351" s="33">
        <f t="shared" si="31"/>
        <v>105494.42567061966</v>
      </c>
    </row>
    <row r="352" spans="1:7">
      <c r="A352">
        <f t="shared" si="27"/>
        <v>351</v>
      </c>
      <c r="B352" s="33">
        <f t="shared" si="29"/>
        <v>105494.42567061966</v>
      </c>
      <c r="C352" s="33">
        <f t="shared" si="28"/>
        <v>11063.76811594203</v>
      </c>
      <c r="D352" s="72">
        <f>B352*('Pro Forma'!$G$12/12)</f>
        <v>923.07622461792198</v>
      </c>
      <c r="E352" s="33">
        <f t="shared" si="30"/>
        <v>10140.691891324108</v>
      </c>
      <c r="F352" s="33">
        <f t="shared" si="31"/>
        <v>95353.733779295551</v>
      </c>
    </row>
    <row r="353" spans="1:7">
      <c r="A353">
        <f t="shared" si="27"/>
        <v>352</v>
      </c>
      <c r="B353" s="33">
        <f t="shared" si="29"/>
        <v>95353.733779295551</v>
      </c>
      <c r="C353" s="33">
        <f t="shared" si="28"/>
        <v>11063.76811594203</v>
      </c>
      <c r="D353" s="72">
        <f>B353*('Pro Forma'!$G$12/12)</f>
        <v>834.34517056883601</v>
      </c>
      <c r="E353" s="33">
        <f t="shared" si="30"/>
        <v>10229.422945373193</v>
      </c>
      <c r="F353" s="33">
        <f t="shared" si="31"/>
        <v>85124.310833922355</v>
      </c>
    </row>
    <row r="354" spans="1:7">
      <c r="A354">
        <f t="shared" si="27"/>
        <v>353</v>
      </c>
      <c r="B354" s="33">
        <f t="shared" si="29"/>
        <v>85124.310833922355</v>
      </c>
      <c r="C354" s="33">
        <f t="shared" si="28"/>
        <v>11063.76811594203</v>
      </c>
      <c r="D354" s="72">
        <f>B354*('Pro Forma'!$G$12/12)</f>
        <v>744.83771979682058</v>
      </c>
      <c r="E354" s="33">
        <f t="shared" si="30"/>
        <v>10318.93039614521</v>
      </c>
      <c r="F354" s="33">
        <f t="shared" si="31"/>
        <v>74805.380437777145</v>
      </c>
    </row>
    <row r="355" spans="1:7">
      <c r="A355">
        <f t="shared" si="27"/>
        <v>354</v>
      </c>
      <c r="B355" s="33">
        <f t="shared" si="29"/>
        <v>74805.380437777145</v>
      </c>
      <c r="C355" s="33">
        <f t="shared" si="28"/>
        <v>11063.76811594203</v>
      </c>
      <c r="D355" s="72">
        <f>B355*('Pro Forma'!$G$12/12)</f>
        <v>654.54707883054994</v>
      </c>
      <c r="E355" s="33">
        <f t="shared" si="30"/>
        <v>10409.22103711148</v>
      </c>
      <c r="F355" s="33">
        <f t="shared" si="31"/>
        <v>64396.159400665667</v>
      </c>
    </row>
    <row r="356" spans="1:7">
      <c r="A356">
        <f t="shared" si="27"/>
        <v>355</v>
      </c>
      <c r="B356" s="33">
        <f t="shared" si="29"/>
        <v>64396.159400665667</v>
      </c>
      <c r="C356" s="33">
        <f t="shared" si="28"/>
        <v>11063.76811594203</v>
      </c>
      <c r="D356" s="72">
        <f>B356*('Pro Forma'!$G$12/12)</f>
        <v>563.46639475582458</v>
      </c>
      <c r="E356" s="33">
        <f t="shared" si="30"/>
        <v>10500.301721186206</v>
      </c>
      <c r="F356" s="33">
        <f t="shared" si="31"/>
        <v>53895.857679479464</v>
      </c>
    </row>
    <row r="357" spans="1:7">
      <c r="A357">
        <f t="shared" si="27"/>
        <v>356</v>
      </c>
      <c r="B357" s="33">
        <f t="shared" si="29"/>
        <v>53895.857679479464</v>
      </c>
      <c r="C357" s="33">
        <f t="shared" si="28"/>
        <v>11063.76811594203</v>
      </c>
      <c r="D357" s="72">
        <f>B357*('Pro Forma'!$G$12/12)</f>
        <v>471.58875469544529</v>
      </c>
      <c r="E357" s="33">
        <f t="shared" si="30"/>
        <v>10592.179361246584</v>
      </c>
      <c r="F357" s="33">
        <f t="shared" si="31"/>
        <v>43303.67831823288</v>
      </c>
    </row>
    <row r="358" spans="1:7">
      <c r="A358">
        <f t="shared" si="27"/>
        <v>357</v>
      </c>
      <c r="B358" s="33">
        <f t="shared" si="29"/>
        <v>43303.67831823288</v>
      </c>
      <c r="C358" s="33">
        <f t="shared" si="28"/>
        <v>11063.76811594203</v>
      </c>
      <c r="D358" s="72">
        <f>B358*('Pro Forma'!$G$12/12)</f>
        <v>378.90718528453766</v>
      </c>
      <c r="E358" s="33">
        <f t="shared" si="30"/>
        <v>10684.860930657493</v>
      </c>
      <c r="F358" s="33">
        <f t="shared" si="31"/>
        <v>32618.817387575386</v>
      </c>
    </row>
    <row r="359" spans="1:7">
      <c r="A359">
        <f t="shared" si="27"/>
        <v>358</v>
      </c>
      <c r="B359" s="33">
        <f t="shared" si="29"/>
        <v>32618.817387575386</v>
      </c>
      <c r="C359" s="33">
        <f t="shared" si="28"/>
        <v>11063.76811594203</v>
      </c>
      <c r="D359" s="72">
        <f>B359*('Pro Forma'!$G$12/12)</f>
        <v>285.41465214128459</v>
      </c>
      <c r="E359" s="33">
        <f t="shared" si="30"/>
        <v>10778.353463800746</v>
      </c>
      <c r="F359" s="33">
        <f t="shared" si="31"/>
        <v>21840.463923774638</v>
      </c>
    </row>
    <row r="360" spans="1:7">
      <c r="A360">
        <f t="shared" si="27"/>
        <v>359</v>
      </c>
      <c r="B360" s="33">
        <f t="shared" si="29"/>
        <v>21840.463923774638</v>
      </c>
      <c r="C360" s="33">
        <f t="shared" si="28"/>
        <v>11063.76811594203</v>
      </c>
      <c r="D360" s="72">
        <f>B360*('Pro Forma'!$G$12/12)</f>
        <v>191.10405933302806</v>
      </c>
      <c r="E360" s="33">
        <f t="shared" si="30"/>
        <v>10872.664056609003</v>
      </c>
      <c r="F360" s="33">
        <f t="shared" si="31"/>
        <v>10967.799867165635</v>
      </c>
    </row>
    <row r="361" spans="1:7">
      <c r="A361" s="59">
        <f t="shared" si="27"/>
        <v>360</v>
      </c>
      <c r="B361" s="60">
        <f t="shared" si="29"/>
        <v>10967.799867165635</v>
      </c>
      <c r="C361" s="60">
        <f t="shared" si="28"/>
        <v>11063.76811594203</v>
      </c>
      <c r="D361" s="73">
        <f>B361*('Pro Forma'!$G$12/12)</f>
        <v>95.968248837699292</v>
      </c>
      <c r="E361" s="60">
        <f t="shared" si="30"/>
        <v>10967.799867104331</v>
      </c>
      <c r="F361" s="60">
        <f t="shared" si="31"/>
        <v>6.1303580878302455E-8</v>
      </c>
      <c r="G361" s="60">
        <f>SUM(E350:E361)</f>
        <v>125512.68826364682</v>
      </c>
    </row>
    <row r="362" spans="1:7">
      <c r="B362" s="33"/>
      <c r="C362" s="33"/>
      <c r="D362" s="33"/>
      <c r="E362" s="33"/>
      <c r="F362" s="33"/>
    </row>
    <row r="363" spans="1:7">
      <c r="B363" s="33"/>
      <c r="C363" s="33"/>
      <c r="D363" s="33"/>
      <c r="E363" s="33"/>
      <c r="F363" s="33"/>
    </row>
    <row r="364" spans="1:7">
      <c r="B364" s="33"/>
      <c r="C364" s="33"/>
      <c r="D364" s="33"/>
      <c r="E364" s="33"/>
      <c r="F364" s="33"/>
    </row>
    <row r="365" spans="1:7">
      <c r="B365" s="33"/>
      <c r="C365" s="33"/>
      <c r="D365" s="33"/>
      <c r="E365" s="33"/>
      <c r="F365" s="33"/>
    </row>
    <row r="366" spans="1:7">
      <c r="B366" s="33"/>
      <c r="C366" s="33"/>
      <c r="D366" s="33"/>
      <c r="E366" s="33"/>
      <c r="F366" s="33"/>
    </row>
    <row r="367" spans="1:7">
      <c r="B367" s="33"/>
      <c r="C367" s="33"/>
      <c r="D367" s="33"/>
      <c r="E367" s="33"/>
      <c r="F367" s="33"/>
    </row>
    <row r="368" spans="1:7">
      <c r="B368" s="33"/>
      <c r="C368" s="33"/>
      <c r="D368" s="33"/>
      <c r="E368" s="33"/>
      <c r="F368" s="33"/>
    </row>
    <row r="369" spans="2:6">
      <c r="B369" s="33"/>
      <c r="C369" s="33"/>
      <c r="D369" s="33"/>
      <c r="E369" s="33"/>
      <c r="F369" s="33"/>
    </row>
    <row r="370" spans="2:6">
      <c r="B370" s="33"/>
      <c r="C370" s="33"/>
      <c r="D370" s="33"/>
      <c r="E370" s="33"/>
      <c r="F370" s="33"/>
    </row>
    <row r="371" spans="2:6">
      <c r="B371" s="33"/>
      <c r="C371" s="33"/>
      <c r="D371" s="33"/>
      <c r="E371" s="33"/>
      <c r="F371" s="33"/>
    </row>
    <row r="372" spans="2:6">
      <c r="B372" s="33"/>
      <c r="C372" s="33"/>
      <c r="D372" s="33"/>
      <c r="E372" s="33"/>
      <c r="F372" s="33"/>
    </row>
    <row r="373" spans="2:6">
      <c r="B373" s="33"/>
      <c r="C373" s="33"/>
      <c r="D373" s="33"/>
      <c r="E373" s="33"/>
      <c r="F373" s="33"/>
    </row>
    <row r="374" spans="2:6">
      <c r="B374" s="33"/>
      <c r="C374" s="33"/>
      <c r="D374" s="33"/>
      <c r="E374" s="33"/>
      <c r="F374" s="33"/>
    </row>
    <row r="375" spans="2:6">
      <c r="B375" s="33"/>
      <c r="C375" s="33"/>
      <c r="D375" s="33"/>
      <c r="E375" s="33"/>
      <c r="F375" s="33"/>
    </row>
    <row r="376" spans="2:6">
      <c r="B376" s="33"/>
      <c r="C376" s="33"/>
      <c r="D376" s="33"/>
      <c r="E376" s="33"/>
      <c r="F376" s="33"/>
    </row>
  </sheetData>
  <pageMargins left="0.7" right="0.7" top="0.75" bottom="0.75" header="0.3" footer="0.3"/>
  <pageSetup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4" sqref="A4"/>
    </sheetView>
  </sheetViews>
  <sheetFormatPr defaultRowHeight="15"/>
  <sheetData>
    <row r="1" spans="1:1">
      <c r="A1" t="s">
        <v>123</v>
      </c>
    </row>
    <row r="2" spans="1:1">
      <c r="A2" t="s">
        <v>133</v>
      </c>
    </row>
    <row r="3" spans="1:1">
      <c r="A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Setup</vt:lpstr>
      <vt:lpstr>Pro Forma</vt:lpstr>
      <vt:lpstr>Construction Costs</vt:lpstr>
      <vt:lpstr>Amoritization Schedule</vt:lpstr>
      <vt:lpstr>Reference Slide (DO NOT REMOVE)</vt:lpstr>
      <vt:lpstr>'Amoritization Schedule'!Print_Area</vt:lpstr>
      <vt:lpstr>Reference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Kai-yan Lee</cp:lastModifiedBy>
  <cp:lastPrinted>2009-06-18T21:21:19Z</cp:lastPrinted>
  <dcterms:created xsi:type="dcterms:W3CDTF">2009-06-17T22:22:19Z</dcterms:created>
  <dcterms:modified xsi:type="dcterms:W3CDTF">2010-07-24T00:50:15Z</dcterms:modified>
</cp:coreProperties>
</file>